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415" windowHeight="8190" activeTab="0"/>
  </bookViews>
  <sheets>
    <sheet name="Task 10.1" sheetId="1" r:id="rId1"/>
    <sheet name="Task 10.2" sheetId="2" r:id="rId2"/>
    <sheet name="Task 10.3" sheetId="3" r:id="rId3"/>
    <sheet name="Task 10.4" sheetId="4" r:id="rId4"/>
    <sheet name="Task 10.5" sheetId="5" r:id="rId5"/>
    <sheet name="Task 10.6" sheetId="6" r:id="rId6"/>
    <sheet name="Task 10.7" sheetId="7" r:id="rId7"/>
    <sheet name="Task 10.8" sheetId="8" r:id="rId8"/>
  </sheets>
  <definedNames>
    <definedName name="cut">'Task 10.4'!$H$5</definedName>
  </definedNames>
  <calcPr fullCalcOnLoad="1"/>
</workbook>
</file>

<file path=xl/sharedStrings.xml><?xml version="1.0" encoding="utf-8"?>
<sst xmlns="http://schemas.openxmlformats.org/spreadsheetml/2006/main" count="323" uniqueCount="85">
  <si>
    <t>Rate for personnel indirect costs (%)</t>
  </si>
  <si>
    <t>CERN</t>
  </si>
  <si>
    <t>Person-Months</t>
  </si>
  <si>
    <t>Sub-contracting cost</t>
  </si>
  <si>
    <t>Totals:</t>
  </si>
  <si>
    <t>Personnel direct costs</t>
  </si>
  <si>
    <t>Personnel indirect costs</t>
  </si>
  <si>
    <t>Total costs
(direct +indirect)</t>
  </si>
  <si>
    <t>CHECKING THE CONDITION</t>
  </si>
  <si>
    <t>FIXED TARGETS</t>
  </si>
  <si>
    <t xml:space="preserve">Travel direct costs
</t>
  </si>
  <si>
    <t xml:space="preserve"> Toal indirect costs
</t>
  </si>
  <si>
    <t>Consumable and prototype direct costs</t>
  </si>
  <si>
    <t>Material and travel indirect costs</t>
  </si>
  <si>
    <t>Total direct costs</t>
  </si>
  <si>
    <t>Rate for material and travel indirect costs (%)</t>
  </si>
  <si>
    <r>
      <t>Material cost</t>
    </r>
    <r>
      <rPr>
        <sz val="11"/>
        <rFont val="Arial"/>
        <family val="2"/>
      </rPr>
      <t xml:space="preserve"> = consumable + prototype costs (assuming there are no durable equipment submitted to depreciation)</t>
    </r>
  </si>
  <si>
    <r>
      <t>Sub-contracting</t>
    </r>
    <r>
      <rPr>
        <sz val="11"/>
        <rFont val="Arial"/>
        <family val="2"/>
      </rPr>
      <t xml:space="preserve"> =&gt; note: subcontracted items do not give rise to reimbursement of overheads</t>
    </r>
  </si>
  <si>
    <r>
      <t>Note: for TA and NA</t>
    </r>
    <r>
      <rPr>
        <sz val="11"/>
        <rFont val="Arial"/>
        <family val="2"/>
      </rPr>
      <t xml:space="preserve"> full-rate overheads have to be decalred according to the 1st table. EC nonetheless re-imburses 7% for these activities.</t>
    </r>
  </si>
  <si>
    <r>
      <t xml:space="preserve">         </t>
    </r>
    <r>
      <rPr>
        <b/>
        <i/>
        <sz val="11"/>
        <rFont val="Arial"/>
        <family val="2"/>
      </rPr>
      <t>=&gt;</t>
    </r>
    <r>
      <rPr>
        <sz val="11"/>
        <rFont val="Arial"/>
        <family val="2"/>
      </rPr>
      <t xml:space="preserve"> with the EU funding requested in the 2nd Table, it is possible to pay for more person-months than listed</t>
    </r>
  </si>
  <si>
    <t>Average direct monthly salary * (€)</t>
  </si>
  <si>
    <r>
      <t>Personnel costs</t>
    </r>
    <r>
      <rPr>
        <sz val="11"/>
        <rFont val="Arial"/>
        <family val="2"/>
      </rPr>
      <t xml:space="preserve"> = person-months * monthly direct salary (inclusive contributions to social and other benefits)</t>
    </r>
  </si>
  <si>
    <t>v1</t>
  </si>
  <si>
    <t>…</t>
  </si>
  <si>
    <t>* To prevent rounding problems on the cost data, give the monthly salary as a multiple of 100 €
ª In alphabetic order</t>
  </si>
  <si>
    <t>Beneficiary short name ª</t>
  </si>
  <si>
    <t>Beneficiary short name 
(all costs in €)</t>
  </si>
  <si>
    <t>EC requested funding¹</t>
  </si>
  <si>
    <r>
      <t xml:space="preserve"> </t>
    </r>
    <r>
      <rPr>
        <sz val="10"/>
        <rFont val="Arial"/>
        <family val="2"/>
      </rPr>
      <t>¹ In principle 30% of total costs</t>
    </r>
  </si>
  <si>
    <t>DESY</t>
  </si>
  <si>
    <t>INFN/LNL</t>
  </si>
  <si>
    <t>CEA-DSM</t>
  </si>
  <si>
    <t>CNRS/LAL</t>
  </si>
  <si>
    <t>STFC/Daresbury</t>
  </si>
  <si>
    <t>CI</t>
  </si>
  <si>
    <t>CEA</t>
  </si>
  <si>
    <t>CNRS/IPNO</t>
  </si>
  <si>
    <t>IPJ Swjerk</t>
  </si>
  <si>
    <t>WUT (Warsaw)</t>
  </si>
  <si>
    <t>TUL (Lodz)</t>
  </si>
  <si>
    <t>18.11.08</t>
  </si>
  <si>
    <t>tried to estimate on the basis of info received from Peter McINtosh</t>
  </si>
  <si>
    <t>28.1.08:</t>
  </si>
  <si>
    <t>EJ.: Extracted totals and partners from DP's email 28.1.08, numbering of tasks just a "wild guess"!</t>
  </si>
  <si>
    <t>these estimates are not consistent with present totals!</t>
  </si>
  <si>
    <t>URostock</t>
  </si>
  <si>
    <t>29.1.08</t>
  </si>
  <si>
    <t>multiplied by .91, DESY corrected to CERN, erased non-consistent data</t>
  </si>
  <si>
    <t>FZD</t>
  </si>
  <si>
    <t>EJ: Incorporated DP's feedback (now we have at least the totals by beneficiaries)</t>
  </si>
  <si>
    <t>New data from Mats for task 6 - need OK from Dieter</t>
  </si>
  <si>
    <t>Received new version from Dieter</t>
  </si>
  <si>
    <t>v3</t>
  </si>
  <si>
    <t>New version from Dieter, includes task 7</t>
  </si>
  <si>
    <t>equivalent</t>
  </si>
  <si>
    <t>monthly</t>
  </si>
  <si>
    <t>pm</t>
  </si>
  <si>
    <t>v2</t>
  </si>
  <si>
    <t>v4</t>
  </si>
  <si>
    <t>After Alessandro found an inconsistency, Dieter has sent this corrected version (LAL &amp; IPNO were swapped)</t>
  </si>
  <si>
    <t>UNIMAN</t>
  </si>
  <si>
    <t>ULANC</t>
  </si>
  <si>
    <t>Incorporated new proposal by Alessandro. Changes: LAL: 30pm (was 8), M 230k (392k), total 681k(722k). IPNO 8 pm(18), M 215 k(127k), total 440k (398k)</t>
  </si>
  <si>
    <t>FZD overhead 170 0</t>
  </si>
  <si>
    <t>On request (T. Garvey &amp; L. Rivkin) changed PSI numbers to be consistent with their salaries and our rules.</t>
  </si>
  <si>
    <t>factor</t>
  </si>
  <si>
    <t>incorporated D. Proch's mod.</t>
  </si>
  <si>
    <t>Incorporated D. Proch's changes.</t>
  </si>
  <si>
    <t>Tried to incorporate info received by D. Proch (from A. Variola) to my best!</t>
  </si>
  <si>
    <t>New numbering!</t>
  </si>
  <si>
    <t>Tried to incorporate D. Proch's data at my best. New numbering</t>
  </si>
  <si>
    <t>New numbering</t>
  </si>
  <si>
    <t>EuCARD - WP10 SRF - Task 10.1: Coordination &amp; communication</t>
  </si>
  <si>
    <t>EuCARD - WP10 SRF - Task 10.3: LHC Crab Cavities</t>
  </si>
  <si>
    <t>EuCARD - WP10 SRF - Task 10.4: Thin Film Cavities</t>
  </si>
  <si>
    <t>EuCARD - WP10 SRF - Task 10.5: HOM Distribution</t>
  </si>
  <si>
    <t>EuCARD - WP10 SRF - Task 10.6: LLRF at FLASH</t>
  </si>
  <si>
    <t>EuCARD - WP10 SRF - Task 10.7: SCRF Gun at Elbe</t>
  </si>
  <si>
    <t>EuCARD - WP10 SRF - Task 10.8: Coupler Development @ LAL</t>
  </si>
  <si>
    <t>EuCARD - WP10 SRF - Task 10.2: SC Cavities for proton Linacs</t>
  </si>
  <si>
    <t>On request by D. Proch, EC request is now the Feb EC request reduced by 29.741 %</t>
  </si>
  <si>
    <t>ULANC and UNIMAN were swapped by mistake (Input Peter McIntosh). Corrected!</t>
  </si>
  <si>
    <t>IPJ (Swierk)</t>
  </si>
  <si>
    <t>IFJ PAN (Krakow)</t>
  </si>
  <si>
    <t>HZB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</si>
</sst>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\ [$€-1]_-;\-* #,##0\ [$€-1]_-;_-* &quot;-&quot;\ [$€-1]_-;_-@_-"/>
    <numFmt numFmtId="197" formatCode="0.0%"/>
    <numFmt numFmtId="198" formatCode="#,##0.0"/>
  </numFmts>
  <fonts count="25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9" fontId="1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0" fillId="0" borderId="0" xfId="0" applyAlignment="1" applyProtection="1">
      <alignment/>
      <protection/>
    </xf>
    <xf numFmtId="9" fontId="0" fillId="0" borderId="0" xfId="58" applyFont="1" applyAlignment="1">
      <alignment/>
    </xf>
    <xf numFmtId="0" fontId="5" fillId="20" borderId="10" xfId="0" applyFont="1" applyFill="1" applyBorder="1" applyAlignment="1" applyProtection="1">
      <alignment vertical="top" wrapText="1"/>
      <protection/>
    </xf>
    <xf numFmtId="0" fontId="5" fillId="20" borderId="11" xfId="0" applyFont="1" applyFill="1" applyBorder="1" applyAlignment="1" applyProtection="1">
      <alignment horizontal="center" vertical="top" wrapText="1"/>
      <protection/>
    </xf>
    <xf numFmtId="0" fontId="5" fillId="7" borderId="11" xfId="0" applyFont="1" applyFill="1" applyBorder="1" applyAlignment="1" applyProtection="1">
      <alignment horizontal="center" vertical="top" wrapText="1"/>
      <protection/>
    </xf>
    <xf numFmtId="0" fontId="5" fillId="11" borderId="11" xfId="0" applyFont="1" applyFill="1" applyBorder="1" applyAlignment="1" applyProtection="1">
      <alignment horizontal="center" vertical="top" wrapText="1"/>
      <protection/>
    </xf>
    <xf numFmtId="3" fontId="6" fillId="20" borderId="12" xfId="0" applyNumberFormat="1" applyFont="1" applyFill="1" applyBorder="1" applyAlignment="1" applyProtection="1">
      <alignment horizontal="right" vertical="center"/>
      <protection/>
    </xf>
    <xf numFmtId="0" fontId="5" fillId="20" borderId="13" xfId="0" applyFont="1" applyFill="1" applyBorder="1" applyAlignment="1" applyProtection="1">
      <alignment/>
      <protection/>
    </xf>
    <xf numFmtId="1" fontId="5" fillId="20" borderId="13" xfId="0" applyNumberFormat="1" applyFont="1" applyFill="1" applyBorder="1" applyAlignment="1" applyProtection="1">
      <alignment horizontal="center"/>
      <protection/>
    </xf>
    <xf numFmtId="3" fontId="5" fillId="20" borderId="13" xfId="0" applyNumberFormat="1" applyFont="1" applyFill="1" applyBorder="1" applyAlignment="1" applyProtection="1">
      <alignment horizontal="right" vertical="center"/>
      <protection/>
    </xf>
    <xf numFmtId="3" fontId="5" fillId="7" borderId="13" xfId="0" applyNumberFormat="1" applyFont="1" applyFill="1" applyBorder="1" applyAlignment="1" applyProtection="1">
      <alignment horizontal="right" vertical="center"/>
      <protection/>
    </xf>
    <xf numFmtId="3" fontId="5" fillId="11" borderId="13" xfId="0" applyNumberFormat="1" applyFont="1" applyFill="1" applyBorder="1" applyAlignment="1" applyProtection="1">
      <alignment horizontal="right" vertical="center"/>
      <protection/>
    </xf>
    <xf numFmtId="3" fontId="5" fillId="10" borderId="14" xfId="0" applyNumberFormat="1" applyFont="1" applyFill="1" applyBorder="1" applyAlignment="1" applyProtection="1">
      <alignment horizontal="right" vertical="center"/>
      <protection/>
    </xf>
    <xf numFmtId="3" fontId="5" fillId="17" borderId="13" xfId="0" applyNumberFormat="1" applyFont="1" applyFill="1" applyBorder="1" applyAlignment="1" applyProtection="1">
      <alignment horizontal="right" vertical="center"/>
      <protection/>
    </xf>
    <xf numFmtId="0" fontId="5" fillId="20" borderId="15" xfId="0" applyFont="1" applyFill="1" applyBorder="1" applyAlignment="1">
      <alignment vertical="top" wrapText="1"/>
    </xf>
    <xf numFmtId="0" fontId="6" fillId="0" borderId="16" xfId="0" applyFont="1" applyBorder="1" applyAlignment="1">
      <alignment horizontal="right" vertical="center" wrapText="1"/>
    </xf>
    <xf numFmtId="0" fontId="0" fillId="0" borderId="16" xfId="0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20" borderId="17" xfId="0" applyFont="1" applyFill="1" applyBorder="1" applyAlignment="1" applyProtection="1">
      <alignment horizontal="left" vertical="center" wrapText="1"/>
      <protection/>
    </xf>
    <xf numFmtId="0" fontId="6" fillId="24" borderId="18" xfId="0" applyFont="1" applyFill="1" applyBorder="1" applyAlignment="1" applyProtection="1">
      <alignment horizontal="right" vertical="center" wrapText="1"/>
      <protection/>
    </xf>
    <xf numFmtId="3" fontId="6" fillId="20" borderId="18" xfId="0" applyNumberFormat="1" applyFont="1" applyFill="1" applyBorder="1" applyAlignment="1" applyProtection="1">
      <alignment horizontal="right" vertical="center" wrapText="1"/>
      <protection/>
    </xf>
    <xf numFmtId="3" fontId="6" fillId="24" borderId="12" xfId="0" applyNumberFormat="1" applyFont="1" applyFill="1" applyBorder="1" applyAlignment="1" applyProtection="1">
      <alignment horizontal="right" vertical="center"/>
      <protection locked="0"/>
    </xf>
    <xf numFmtId="3" fontId="6" fillId="24" borderId="19" xfId="0" applyNumberFormat="1" applyFont="1" applyFill="1" applyBorder="1" applyAlignment="1" applyProtection="1">
      <alignment horizontal="right" vertical="center"/>
      <protection locked="0"/>
    </xf>
    <xf numFmtId="3" fontId="6" fillId="24" borderId="18" xfId="0" applyNumberFormat="1" applyFont="1" applyFill="1" applyBorder="1" applyAlignment="1" applyProtection="1">
      <alignment horizontal="right" vertical="center" wrapText="1"/>
      <protection/>
    </xf>
    <xf numFmtId="3" fontId="6" fillId="20" borderId="13" xfId="0" applyNumberFormat="1" applyFont="1" applyFill="1" applyBorder="1" applyAlignment="1" applyProtection="1">
      <alignment horizontal="right" vertical="center"/>
      <protection locked="0"/>
    </xf>
    <xf numFmtId="3" fontId="6" fillId="7" borderId="18" xfId="0" applyNumberFormat="1" applyFont="1" applyFill="1" applyBorder="1" applyAlignment="1" applyProtection="1">
      <alignment horizontal="right" vertical="center" wrapText="1"/>
      <protection/>
    </xf>
    <xf numFmtId="3" fontId="6" fillId="7" borderId="13" xfId="0" applyNumberFormat="1" applyFont="1" applyFill="1" applyBorder="1" applyAlignment="1" applyProtection="1">
      <alignment horizontal="right" vertical="center"/>
      <protection locked="0"/>
    </xf>
    <xf numFmtId="3" fontId="6" fillId="11" borderId="18" xfId="0" applyNumberFormat="1" applyFont="1" applyFill="1" applyBorder="1" applyAlignment="1" applyProtection="1">
      <alignment horizontal="right" vertical="center" wrapText="1"/>
      <protection/>
    </xf>
    <xf numFmtId="0" fontId="6" fillId="24" borderId="12" xfId="0" applyFont="1" applyFill="1" applyBorder="1" applyAlignment="1" applyProtection="1">
      <alignment horizontal="center" vertical="center" wrapText="1"/>
      <protection/>
    </xf>
    <xf numFmtId="0" fontId="6" fillId="24" borderId="18" xfId="0" applyFont="1" applyFill="1" applyBorder="1" applyAlignment="1" applyProtection="1">
      <alignment horizontal="center" vertical="center" wrapText="1"/>
      <protection/>
    </xf>
    <xf numFmtId="1" fontId="6" fillId="24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22" fontId="0" fillId="0" borderId="0" xfId="0" applyNumberFormat="1" applyFont="1" applyAlignment="1">
      <alignment horizontal="right" vertical="center"/>
    </xf>
    <xf numFmtId="22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/>
    </xf>
    <xf numFmtId="14" fontId="0" fillId="0" borderId="0" xfId="0" applyNumberFormat="1" applyAlignment="1">
      <alignment/>
    </xf>
    <xf numFmtId="3" fontId="6" fillId="24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197" fontId="0" fillId="0" borderId="0" xfId="58" applyNumberFormat="1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" fontId="6" fillId="20" borderId="12" xfId="0" applyNumberFormat="1" applyFont="1" applyFill="1" applyBorder="1" applyAlignment="1" applyProtection="1">
      <alignment horizontal="right" vertical="center"/>
      <protection/>
    </xf>
    <xf numFmtId="4" fontId="6" fillId="20" borderId="18" xfId="0" applyNumberFormat="1" applyFont="1" applyFill="1" applyBorder="1" applyAlignment="1" applyProtection="1">
      <alignment horizontal="right" vertical="center" wrapText="1"/>
      <protection/>
    </xf>
    <xf numFmtId="4" fontId="6" fillId="24" borderId="18" xfId="0" applyNumberFormat="1" applyFont="1" applyFill="1" applyBorder="1" applyAlignment="1" applyProtection="1">
      <alignment horizontal="right" vertical="center" wrapText="1"/>
      <protection/>
    </xf>
    <xf numFmtId="4" fontId="6" fillId="7" borderId="18" xfId="0" applyNumberFormat="1" applyFont="1" applyFill="1" applyBorder="1" applyAlignment="1" applyProtection="1">
      <alignment horizontal="right" vertical="center" wrapText="1"/>
      <protection/>
    </xf>
    <xf numFmtId="4" fontId="6" fillId="11" borderId="18" xfId="0" applyNumberFormat="1" applyFont="1" applyFill="1" applyBorder="1" applyAlignment="1" applyProtection="1">
      <alignment horizontal="right" vertical="center" wrapText="1"/>
      <protection/>
    </xf>
    <xf numFmtId="4" fontId="6" fillId="24" borderId="1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20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5" fillId="20" borderId="21" xfId="0" applyFont="1" applyFill="1" applyBorder="1" applyAlignment="1" applyProtection="1">
      <alignment/>
      <protection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/>
    </xf>
    <xf numFmtId="0" fontId="5" fillId="20" borderId="23" xfId="0" applyFont="1" applyFill="1" applyBorder="1" applyAlignment="1" applyProtection="1">
      <alignment/>
      <protection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 2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tabSelected="1" zoomScalePageLayoutView="0" workbookViewId="0" topLeftCell="A10">
      <selection activeCell="A2" sqref="A2:E2"/>
    </sheetView>
  </sheetViews>
  <sheetFormatPr defaultColWidth="11.421875" defaultRowHeight="12.75"/>
  <cols>
    <col min="1" max="1" width="25.57421875" style="0" customWidth="1"/>
    <col min="2" max="2" width="12.00390625" style="0" customWidth="1"/>
    <col min="3" max="3" width="17.7109375" style="0" customWidth="1"/>
    <col min="4" max="4" width="20.140625" style="0" customWidth="1"/>
    <col min="5" max="5" width="12.8515625" style="0" customWidth="1"/>
    <col min="6" max="6" width="15.8515625" style="0" customWidth="1"/>
    <col min="7" max="7" width="14.421875" style="0" customWidth="1"/>
    <col min="8" max="8" width="15.421875" style="0" customWidth="1"/>
    <col min="9" max="9" width="12.421875" style="0" customWidth="1"/>
    <col min="10" max="10" width="14.140625" style="0" customWidth="1"/>
    <col min="11" max="11" width="14.00390625" style="0" customWidth="1"/>
    <col min="12" max="12" width="15.00390625" style="0" customWidth="1"/>
    <col min="13" max="16384" width="9.140625" style="0" customWidth="1"/>
  </cols>
  <sheetData>
    <row r="2" spans="1:6" ht="32.25" customHeight="1">
      <c r="A2" s="68" t="s">
        <v>72</v>
      </c>
      <c r="B2" s="69"/>
      <c r="C2" s="69"/>
      <c r="D2" s="69"/>
      <c r="E2" s="69"/>
      <c r="F2" s="3" t="s">
        <v>52</v>
      </c>
    </row>
    <row r="3" ht="22.5" customHeight="1" thickBot="1"/>
    <row r="4" spans="1:4" ht="66" customHeight="1" thickBot="1" thickTop="1">
      <c r="A4" s="18" t="s">
        <v>25</v>
      </c>
      <c r="B4" s="18" t="s">
        <v>20</v>
      </c>
      <c r="C4" s="18" t="s">
        <v>0</v>
      </c>
      <c r="D4" s="18" t="s">
        <v>15</v>
      </c>
    </row>
    <row r="5" spans="1:10" ht="16.5" thickBot="1">
      <c r="A5" s="22" t="s">
        <v>29</v>
      </c>
      <c r="B5" s="21">
        <v>6200</v>
      </c>
      <c r="C5" s="19">
        <v>60</v>
      </c>
      <c r="D5" s="19">
        <v>60</v>
      </c>
      <c r="F5" s="40">
        <v>39476.329389467595</v>
      </c>
      <c r="G5" s="39" t="s">
        <v>43</v>
      </c>
      <c r="J5" s="2"/>
    </row>
    <row r="6" spans="1:10" ht="16.5" thickBot="1">
      <c r="A6" s="22" t="s">
        <v>31</v>
      </c>
      <c r="B6" s="21">
        <v>6200</v>
      </c>
      <c r="C6" s="19">
        <v>63</v>
      </c>
      <c r="D6" s="19">
        <v>0</v>
      </c>
      <c r="F6" s="41">
        <v>39476.58726388889</v>
      </c>
      <c r="G6" t="s">
        <v>49</v>
      </c>
      <c r="J6" s="2"/>
    </row>
    <row r="7" spans="1:10" ht="16.5" thickBot="1">
      <c r="A7" s="22" t="s">
        <v>23</v>
      </c>
      <c r="B7" s="21"/>
      <c r="C7" s="19"/>
      <c r="D7" s="37"/>
      <c r="F7" s="43">
        <v>39486</v>
      </c>
      <c r="G7" t="s">
        <v>50</v>
      </c>
      <c r="J7" s="2"/>
    </row>
    <row r="8" spans="1:10" ht="16.5" thickBot="1">
      <c r="A8" s="22" t="s">
        <v>23</v>
      </c>
      <c r="B8" s="21"/>
      <c r="C8" s="19"/>
      <c r="D8" s="37"/>
      <c r="F8" s="43">
        <v>39488</v>
      </c>
      <c r="G8" t="s">
        <v>51</v>
      </c>
      <c r="J8" s="2"/>
    </row>
    <row r="9" spans="1:10" ht="16.5" thickBot="1">
      <c r="A9" s="22" t="s">
        <v>23</v>
      </c>
      <c r="B9" s="21"/>
      <c r="C9" s="19"/>
      <c r="D9" s="37"/>
      <c r="F9" s="43">
        <v>39490</v>
      </c>
      <c r="G9" t="s">
        <v>53</v>
      </c>
      <c r="J9" s="2"/>
    </row>
    <row r="10" spans="1:10" ht="16.5" thickBot="1">
      <c r="A10" s="22" t="s">
        <v>23</v>
      </c>
      <c r="B10" s="21"/>
      <c r="C10" s="19"/>
      <c r="D10" s="19"/>
      <c r="J10" s="2"/>
    </row>
    <row r="11" spans="1:10" ht="16.5" thickBot="1">
      <c r="A11" s="22" t="s">
        <v>23</v>
      </c>
      <c r="B11" s="19"/>
      <c r="C11" s="19"/>
      <c r="D11" s="19"/>
      <c r="J11" s="2"/>
    </row>
    <row r="12" spans="1:10" ht="16.5" thickBot="1">
      <c r="A12" s="22" t="s">
        <v>23</v>
      </c>
      <c r="B12" s="19"/>
      <c r="C12" s="19"/>
      <c r="D12" s="19"/>
      <c r="H12" s="5"/>
      <c r="J12" s="2"/>
    </row>
    <row r="13" spans="1:5" ht="46.5" customHeight="1" thickBot="1">
      <c r="A13" s="60" t="s">
        <v>24</v>
      </c>
      <c r="B13" s="61"/>
      <c r="C13" s="61"/>
      <c r="D13" s="61"/>
      <c r="E13" s="61"/>
    </row>
    <row r="14" spans="1:12" ht="50.25" customHeight="1">
      <c r="A14" s="6" t="s">
        <v>26</v>
      </c>
      <c r="B14" s="7" t="s">
        <v>2</v>
      </c>
      <c r="C14" s="7" t="s">
        <v>5</v>
      </c>
      <c r="D14" s="7" t="s">
        <v>6</v>
      </c>
      <c r="E14" s="7" t="s">
        <v>3</v>
      </c>
      <c r="F14" s="7" t="s">
        <v>12</v>
      </c>
      <c r="G14" s="7" t="s">
        <v>10</v>
      </c>
      <c r="H14" s="7" t="s">
        <v>13</v>
      </c>
      <c r="I14" s="8" t="s">
        <v>14</v>
      </c>
      <c r="J14" s="8" t="s">
        <v>11</v>
      </c>
      <c r="K14" s="9" t="s">
        <v>7</v>
      </c>
      <c r="L14" s="9" t="s">
        <v>27</v>
      </c>
    </row>
    <row r="15" spans="1:13" ht="14.25">
      <c r="A15" s="23" t="str">
        <f>A5</f>
        <v>DESY</v>
      </c>
      <c r="B15" s="36">
        <v>13</v>
      </c>
      <c r="C15" s="10">
        <f>B15*B5</f>
        <v>80600</v>
      </c>
      <c r="D15" s="25">
        <f aca="true" t="shared" si="0" ref="D15:D22">C15*C5/100</f>
        <v>48360</v>
      </c>
      <c r="E15" s="24">
        <v>0</v>
      </c>
      <c r="F15" s="28"/>
      <c r="G15" s="28">
        <v>22000</v>
      </c>
      <c r="H15" s="25">
        <f>(F15+G15)*D5/100</f>
        <v>13200</v>
      </c>
      <c r="I15" s="30">
        <f>C15+E15+F15+G15</f>
        <v>102600</v>
      </c>
      <c r="J15" s="30">
        <f>D15+H15</f>
        <v>61560</v>
      </c>
      <c r="K15" s="32">
        <f aca="true" t="shared" si="1" ref="K15:K22">ROUND(SUM(I15:J15),0)</f>
        <v>164160</v>
      </c>
      <c r="L15" s="28">
        <v>59100</v>
      </c>
      <c r="M15" s="5">
        <f>L15/K15</f>
        <v>0.36001461988304095</v>
      </c>
    </row>
    <row r="16" spans="1:13" ht="14.25">
      <c r="A16" s="23" t="str">
        <f aca="true" t="shared" si="2" ref="A16:A22">A6</f>
        <v>CEA-DSM</v>
      </c>
      <c r="B16" s="33">
        <v>13</v>
      </c>
      <c r="C16" s="10">
        <f aca="true" t="shared" si="3" ref="C16:C22">B16*B6</f>
        <v>80600</v>
      </c>
      <c r="D16" s="25">
        <f t="shared" si="0"/>
        <v>50778</v>
      </c>
      <c r="E16" s="26">
        <v>0</v>
      </c>
      <c r="F16" s="28"/>
      <c r="G16" s="28">
        <v>22000</v>
      </c>
      <c r="H16" s="25">
        <f>(F16+G16)*D6/100</f>
        <v>0</v>
      </c>
      <c r="I16" s="30">
        <f aca="true" t="shared" si="4" ref="I16:I22">C16+E16+F16+G16</f>
        <v>102600</v>
      </c>
      <c r="J16" s="30">
        <f aca="true" t="shared" si="5" ref="J16:J22">D16+H16</f>
        <v>50778</v>
      </c>
      <c r="K16" s="32">
        <f t="shared" si="1"/>
        <v>153378</v>
      </c>
      <c r="L16" s="28">
        <v>56000</v>
      </c>
      <c r="M16" s="5">
        <f>L16/K16</f>
        <v>0.36511103287303265</v>
      </c>
    </row>
    <row r="17" spans="1:12" ht="14.25">
      <c r="A17" s="23" t="str">
        <f t="shared" si="2"/>
        <v>…</v>
      </c>
      <c r="B17" s="34"/>
      <c r="C17" s="10">
        <f t="shared" si="3"/>
        <v>0</v>
      </c>
      <c r="D17" s="25">
        <f t="shared" si="0"/>
        <v>0</v>
      </c>
      <c r="E17" s="26">
        <v>0</v>
      </c>
      <c r="F17" s="28"/>
      <c r="G17" s="28"/>
      <c r="H17" s="25">
        <f aca="true" t="shared" si="6" ref="H17:H22">(F17+G17)*D7/100</f>
        <v>0</v>
      </c>
      <c r="I17" s="30">
        <f t="shared" si="4"/>
        <v>0</v>
      </c>
      <c r="J17" s="30">
        <f t="shared" si="5"/>
        <v>0</v>
      </c>
      <c r="K17" s="32">
        <f t="shared" si="1"/>
        <v>0</v>
      </c>
      <c r="L17" s="28"/>
    </row>
    <row r="18" spans="1:12" ht="14.25">
      <c r="A18" s="23" t="str">
        <f t="shared" si="2"/>
        <v>…</v>
      </c>
      <c r="B18" s="34"/>
      <c r="C18" s="10">
        <f t="shared" si="3"/>
        <v>0</v>
      </c>
      <c r="D18" s="25">
        <f t="shared" si="0"/>
        <v>0</v>
      </c>
      <c r="E18" s="26">
        <v>0</v>
      </c>
      <c r="F18" s="28"/>
      <c r="G18" s="28"/>
      <c r="H18" s="25">
        <f t="shared" si="6"/>
        <v>0</v>
      </c>
      <c r="I18" s="30">
        <f t="shared" si="4"/>
        <v>0</v>
      </c>
      <c r="J18" s="30">
        <f t="shared" si="5"/>
        <v>0</v>
      </c>
      <c r="K18" s="32">
        <f t="shared" si="1"/>
        <v>0</v>
      </c>
      <c r="L18" s="28"/>
    </row>
    <row r="19" spans="1:12" ht="14.25">
      <c r="A19" s="23" t="str">
        <f t="shared" si="2"/>
        <v>…</v>
      </c>
      <c r="B19" s="34"/>
      <c r="C19" s="10">
        <f t="shared" si="3"/>
        <v>0</v>
      </c>
      <c r="D19" s="25">
        <f t="shared" si="0"/>
        <v>0</v>
      </c>
      <c r="E19" s="26">
        <v>0</v>
      </c>
      <c r="F19" s="28"/>
      <c r="G19" s="28"/>
      <c r="H19" s="25">
        <f t="shared" si="6"/>
        <v>0</v>
      </c>
      <c r="I19" s="30">
        <f t="shared" si="4"/>
        <v>0</v>
      </c>
      <c r="J19" s="30">
        <f t="shared" si="5"/>
        <v>0</v>
      </c>
      <c r="K19" s="32">
        <f t="shared" si="1"/>
        <v>0</v>
      </c>
      <c r="L19" s="28"/>
    </row>
    <row r="20" spans="1:12" ht="14.25">
      <c r="A20" s="23" t="str">
        <f t="shared" si="2"/>
        <v>…</v>
      </c>
      <c r="B20" s="34"/>
      <c r="C20" s="10">
        <f t="shared" si="3"/>
        <v>0</v>
      </c>
      <c r="D20" s="25">
        <f t="shared" si="0"/>
        <v>0</v>
      </c>
      <c r="E20" s="27">
        <v>0</v>
      </c>
      <c r="F20" s="28"/>
      <c r="G20" s="28"/>
      <c r="H20" s="25">
        <f t="shared" si="6"/>
        <v>0</v>
      </c>
      <c r="I20" s="30">
        <f t="shared" si="4"/>
        <v>0</v>
      </c>
      <c r="J20" s="30">
        <f t="shared" si="5"/>
        <v>0</v>
      </c>
      <c r="K20" s="32">
        <f t="shared" si="1"/>
        <v>0</v>
      </c>
      <c r="L20" s="28"/>
    </row>
    <row r="21" spans="1:12" ht="14.25">
      <c r="A21" s="23" t="str">
        <f t="shared" si="2"/>
        <v>…</v>
      </c>
      <c r="B21" s="35"/>
      <c r="C21" s="10">
        <f t="shared" si="3"/>
        <v>0</v>
      </c>
      <c r="D21" s="25">
        <f t="shared" si="0"/>
        <v>0</v>
      </c>
      <c r="E21" s="26">
        <v>0</v>
      </c>
      <c r="F21" s="26"/>
      <c r="G21" s="28"/>
      <c r="H21" s="25">
        <f t="shared" si="6"/>
        <v>0</v>
      </c>
      <c r="I21" s="30">
        <f t="shared" si="4"/>
        <v>0</v>
      </c>
      <c r="J21" s="30">
        <f t="shared" si="5"/>
        <v>0</v>
      </c>
      <c r="K21" s="32">
        <f t="shared" si="1"/>
        <v>0</v>
      </c>
      <c r="L21" s="28"/>
    </row>
    <row r="22" spans="1:12" ht="15" thickBot="1">
      <c r="A22" s="23" t="str">
        <f t="shared" si="2"/>
        <v>…</v>
      </c>
      <c r="B22" s="24"/>
      <c r="C22" s="10">
        <f t="shared" si="3"/>
        <v>0</v>
      </c>
      <c r="D22" s="25">
        <f t="shared" si="0"/>
        <v>0</v>
      </c>
      <c r="E22" s="26">
        <v>0</v>
      </c>
      <c r="F22" s="26"/>
      <c r="G22" s="28"/>
      <c r="H22" s="25">
        <f t="shared" si="6"/>
        <v>0</v>
      </c>
      <c r="I22" s="30">
        <f t="shared" si="4"/>
        <v>0</v>
      </c>
      <c r="J22" s="30">
        <f t="shared" si="5"/>
        <v>0</v>
      </c>
      <c r="K22" s="32">
        <f t="shared" si="1"/>
        <v>0</v>
      </c>
      <c r="L22" s="28"/>
    </row>
    <row r="23" spans="1:12" ht="15.75" thickBot="1">
      <c r="A23" s="11" t="s">
        <v>4</v>
      </c>
      <c r="B23" s="12">
        <f aca="true" t="shared" si="7" ref="B23:L23">SUM(B15:B22)</f>
        <v>26</v>
      </c>
      <c r="C23" s="13">
        <f t="shared" si="7"/>
        <v>161200</v>
      </c>
      <c r="D23" s="13">
        <f t="shared" si="7"/>
        <v>99138</v>
      </c>
      <c r="E23" s="13">
        <f t="shared" si="7"/>
        <v>0</v>
      </c>
      <c r="F23" s="13">
        <f t="shared" si="7"/>
        <v>0</v>
      </c>
      <c r="G23" s="29">
        <f t="shared" si="7"/>
        <v>44000</v>
      </c>
      <c r="H23" s="29">
        <f t="shared" si="7"/>
        <v>13200</v>
      </c>
      <c r="I23" s="31">
        <f t="shared" si="7"/>
        <v>205200</v>
      </c>
      <c r="J23" s="14">
        <f t="shared" si="7"/>
        <v>112338</v>
      </c>
      <c r="K23" s="15">
        <f t="shared" si="7"/>
        <v>317538</v>
      </c>
      <c r="L23" s="15">
        <f t="shared" si="7"/>
        <v>115100</v>
      </c>
    </row>
    <row r="24" spans="1:12" ht="15.75" thickBot="1">
      <c r="A24" s="62" t="s">
        <v>9</v>
      </c>
      <c r="B24" s="63"/>
      <c r="C24" s="63"/>
      <c r="D24" s="63"/>
      <c r="E24" s="63"/>
      <c r="F24" s="63"/>
      <c r="G24" s="63"/>
      <c r="H24" s="63"/>
      <c r="I24" s="63"/>
      <c r="J24" s="64"/>
      <c r="K24" s="16">
        <v>317100</v>
      </c>
      <c r="L24" s="16">
        <v>115100</v>
      </c>
    </row>
    <row r="25" spans="1:12" ht="15.75" thickBot="1">
      <c r="A25" s="65" t="s">
        <v>8</v>
      </c>
      <c r="B25" s="66"/>
      <c r="C25" s="66"/>
      <c r="D25" s="66"/>
      <c r="E25" s="66"/>
      <c r="F25" s="66"/>
      <c r="G25" s="66"/>
      <c r="H25" s="66"/>
      <c r="I25" s="66"/>
      <c r="J25" s="67"/>
      <c r="K25" s="17" t="str">
        <f>IF((K24+1-K23)&gt;0,"OK","NOT OK")</f>
        <v>NOT OK</v>
      </c>
      <c r="L25" s="17" t="str">
        <f>IF((L24+1-L23)&gt;0,"OK","NOT OK")</f>
        <v>OK</v>
      </c>
    </row>
    <row r="26" spans="1:12" ht="17.25" customHeight="1">
      <c r="A26" s="1" t="s">
        <v>28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58" t="s">
        <v>16</v>
      </c>
      <c r="B29" s="59"/>
      <c r="C29" s="59"/>
      <c r="D29" s="59"/>
      <c r="E29" s="59"/>
      <c r="F29" s="59"/>
      <c r="G29" s="57"/>
      <c r="H29" s="57"/>
      <c r="I29" s="1"/>
      <c r="J29" s="1"/>
      <c r="K29" s="1"/>
      <c r="L29" s="1"/>
    </row>
    <row r="30" spans="1:12" ht="14.25">
      <c r="A30" s="58" t="s">
        <v>21</v>
      </c>
      <c r="B30" s="59"/>
      <c r="C30" s="59"/>
      <c r="D30" s="59"/>
      <c r="E30" s="59"/>
      <c r="F30" s="59"/>
      <c r="G30" s="59"/>
      <c r="H30" s="57"/>
      <c r="I30" s="4"/>
      <c r="J30" s="1"/>
      <c r="K30" s="1"/>
      <c r="L30" s="1"/>
    </row>
    <row r="31" spans="1:12" ht="14.25">
      <c r="A31" s="58" t="s">
        <v>17</v>
      </c>
      <c r="B31" s="59"/>
      <c r="C31" s="59"/>
      <c r="D31" s="59"/>
      <c r="E31" s="59"/>
      <c r="F31" s="59"/>
      <c r="G31" s="59"/>
      <c r="H31" s="57"/>
      <c r="I31" s="4"/>
      <c r="J31" s="1"/>
      <c r="K31" s="1"/>
      <c r="L31" s="1"/>
    </row>
    <row r="32" spans="1:12" ht="14.25">
      <c r="A32" s="58" t="s">
        <v>18</v>
      </c>
      <c r="B32" s="59"/>
      <c r="C32" s="59"/>
      <c r="D32" s="59"/>
      <c r="E32" s="59"/>
      <c r="F32" s="59"/>
      <c r="G32" s="59"/>
      <c r="H32" s="57"/>
      <c r="I32" s="4"/>
      <c r="J32" s="1"/>
      <c r="K32" s="1"/>
      <c r="L32" s="1"/>
    </row>
    <row r="33" spans="1:8" ht="14.25">
      <c r="A33" s="56" t="s">
        <v>19</v>
      </c>
      <c r="B33" s="56"/>
      <c r="C33" s="56"/>
      <c r="D33" s="56"/>
      <c r="E33" s="56"/>
      <c r="F33" s="56"/>
      <c r="G33" s="56"/>
      <c r="H33" s="57"/>
    </row>
  </sheetData>
  <sheetProtection/>
  <mergeCells count="9">
    <mergeCell ref="A13:E13"/>
    <mergeCell ref="A24:J24"/>
    <mergeCell ref="A25:J25"/>
    <mergeCell ref="A2:E2"/>
    <mergeCell ref="A33:H33"/>
    <mergeCell ref="A29:H29"/>
    <mergeCell ref="A30:H30"/>
    <mergeCell ref="A31:H31"/>
    <mergeCell ref="A32:H32"/>
  </mergeCells>
  <printOptions/>
  <pageMargins left="0.75" right="0.75" top="1" bottom="1" header="0.5" footer="0.5"/>
  <pageSetup horizontalDpi="525" verticalDpi="525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25.57421875" style="0" customWidth="1"/>
    <col min="2" max="2" width="12.00390625" style="0" customWidth="1"/>
    <col min="3" max="3" width="17.7109375" style="0" customWidth="1"/>
    <col min="4" max="4" width="20.140625" style="0" customWidth="1"/>
    <col min="5" max="5" width="12.8515625" style="0" customWidth="1"/>
    <col min="6" max="6" width="15.8515625" style="0" customWidth="1"/>
    <col min="7" max="7" width="14.421875" style="0" customWidth="1"/>
    <col min="8" max="8" width="15.421875" style="0" customWidth="1"/>
    <col min="9" max="9" width="12.421875" style="0" customWidth="1"/>
    <col min="10" max="10" width="14.140625" style="0" customWidth="1"/>
    <col min="11" max="11" width="14.00390625" style="0" customWidth="1"/>
    <col min="12" max="12" width="15.00390625" style="0" customWidth="1"/>
    <col min="13" max="16384" width="9.140625" style="0" customWidth="1"/>
  </cols>
  <sheetData>
    <row r="2" spans="1:6" ht="32.25" customHeight="1">
      <c r="A2" s="48" t="s">
        <v>79</v>
      </c>
      <c r="B2" s="49"/>
      <c r="C2" s="49"/>
      <c r="D2" s="49"/>
      <c r="E2" s="49"/>
      <c r="F2" s="3"/>
    </row>
    <row r="3" ht="22.5" customHeight="1" thickBot="1"/>
    <row r="4" spans="1:4" ht="66" customHeight="1" thickBot="1" thickTop="1">
      <c r="A4" s="18" t="s">
        <v>25</v>
      </c>
      <c r="B4" s="18" t="s">
        <v>20</v>
      </c>
      <c r="C4" s="18" t="s">
        <v>0</v>
      </c>
      <c r="D4" s="18" t="s">
        <v>15</v>
      </c>
    </row>
    <row r="5" spans="1:10" ht="16.5" thickBot="1">
      <c r="A5" s="22" t="s">
        <v>35</v>
      </c>
      <c r="B5" s="21">
        <v>6200</v>
      </c>
      <c r="C5" s="19">
        <v>63</v>
      </c>
      <c r="D5" s="19">
        <v>0</v>
      </c>
      <c r="J5" s="2"/>
    </row>
    <row r="6" spans="1:10" ht="16.5" thickBot="1">
      <c r="A6" s="22" t="s">
        <v>1</v>
      </c>
      <c r="B6" s="21">
        <v>6200</v>
      </c>
      <c r="C6" s="19">
        <v>60</v>
      </c>
      <c r="D6" s="19">
        <v>60</v>
      </c>
      <c r="J6" s="2"/>
    </row>
    <row r="7" spans="1:10" ht="16.5" thickBot="1">
      <c r="A7" s="22" t="s">
        <v>36</v>
      </c>
      <c r="B7" s="21">
        <v>4682</v>
      </c>
      <c r="C7" s="19">
        <v>60</v>
      </c>
      <c r="D7" s="37">
        <v>60</v>
      </c>
      <c r="J7" s="2"/>
    </row>
    <row r="8" spans="1:10" ht="16.5" thickBot="1">
      <c r="A8" s="22" t="s">
        <v>23</v>
      </c>
      <c r="B8" s="21"/>
      <c r="C8" s="19"/>
      <c r="D8" s="19"/>
      <c r="J8" s="2"/>
    </row>
    <row r="9" spans="1:10" ht="16.5" thickBot="1">
      <c r="A9" s="22" t="s">
        <v>23</v>
      </c>
      <c r="B9" s="21"/>
      <c r="C9" s="19"/>
      <c r="D9" s="19"/>
      <c r="F9" s="41">
        <v>39651.31938125</v>
      </c>
      <c r="G9" t="s">
        <v>69</v>
      </c>
      <c r="J9" s="2"/>
    </row>
    <row r="10" spans="1:10" ht="16.5" thickBot="1">
      <c r="A10" s="22" t="s">
        <v>23</v>
      </c>
      <c r="B10" s="21"/>
      <c r="C10" s="19"/>
      <c r="D10" s="19"/>
      <c r="J10" s="2"/>
    </row>
    <row r="11" spans="1:10" ht="16.5" thickBot="1">
      <c r="A11" s="22" t="s">
        <v>23</v>
      </c>
      <c r="B11" s="19"/>
      <c r="C11" s="19"/>
      <c r="D11" s="19"/>
      <c r="J11" s="2"/>
    </row>
    <row r="12" spans="1:10" ht="16.5" thickBot="1">
      <c r="A12" s="22" t="s">
        <v>23</v>
      </c>
      <c r="B12" s="19"/>
      <c r="C12" s="19"/>
      <c r="D12" s="19"/>
      <c r="H12" s="5"/>
      <c r="J12" s="2"/>
    </row>
    <row r="13" spans="1:5" ht="46.5" customHeight="1" thickBot="1">
      <c r="A13" s="60" t="s">
        <v>24</v>
      </c>
      <c r="B13" s="61"/>
      <c r="C13" s="61"/>
      <c r="D13" s="61"/>
      <c r="E13" s="61"/>
    </row>
    <row r="14" spans="1:12" ht="50.25" customHeight="1">
      <c r="A14" s="6" t="s">
        <v>26</v>
      </c>
      <c r="B14" s="7" t="s">
        <v>2</v>
      </c>
      <c r="C14" s="7" t="s">
        <v>5</v>
      </c>
      <c r="D14" s="7" t="s">
        <v>6</v>
      </c>
      <c r="E14" s="7" t="s">
        <v>3</v>
      </c>
      <c r="F14" s="7" t="s">
        <v>12</v>
      </c>
      <c r="G14" s="7" t="s">
        <v>10</v>
      </c>
      <c r="H14" s="7" t="s">
        <v>13</v>
      </c>
      <c r="I14" s="8" t="s">
        <v>14</v>
      </c>
      <c r="J14" s="8" t="s">
        <v>11</v>
      </c>
      <c r="K14" s="9" t="s">
        <v>7</v>
      </c>
      <c r="L14" s="9" t="s">
        <v>27</v>
      </c>
    </row>
    <row r="15" spans="1:13" ht="14.25">
      <c r="A15" s="23" t="str">
        <f>A5</f>
        <v>CEA</v>
      </c>
      <c r="B15" s="36">
        <v>71</v>
      </c>
      <c r="C15" s="10">
        <f>B15*B5</f>
        <v>440200</v>
      </c>
      <c r="D15" s="25">
        <f aca="true" t="shared" si="0" ref="D15:D22">C15*C5/100</f>
        <v>277326</v>
      </c>
      <c r="E15" s="24">
        <v>0</v>
      </c>
      <c r="F15" s="28">
        <v>600000</v>
      </c>
      <c r="G15" s="28">
        <v>20900</v>
      </c>
      <c r="H15" s="25">
        <f>(F15+G15)*D5/100</f>
        <v>0</v>
      </c>
      <c r="I15" s="30">
        <f>C15+E15+F15+G15</f>
        <v>1061100</v>
      </c>
      <c r="J15" s="30">
        <f>D15+H15</f>
        <v>277326</v>
      </c>
      <c r="K15" s="32">
        <f aca="true" t="shared" si="1" ref="K15:K22">ROUND(SUM(I15:J15),0)</f>
        <v>1338426</v>
      </c>
      <c r="L15" s="28">
        <v>401550</v>
      </c>
      <c r="M15" s="47">
        <f>L15/K15</f>
        <v>0.30001658664730063</v>
      </c>
    </row>
    <row r="16" spans="1:13" ht="14.25">
      <c r="A16" s="23" t="str">
        <f aca="true" t="shared" si="2" ref="A16:A22">A6</f>
        <v>CERN</v>
      </c>
      <c r="B16" s="33">
        <v>8</v>
      </c>
      <c r="C16" s="10">
        <f aca="true" t="shared" si="3" ref="C16:C22">B16*B6</f>
        <v>49600</v>
      </c>
      <c r="D16" s="25">
        <f t="shared" si="0"/>
        <v>29760</v>
      </c>
      <c r="E16" s="26">
        <v>0</v>
      </c>
      <c r="F16" s="28">
        <v>0</v>
      </c>
      <c r="G16" s="28">
        <v>3500</v>
      </c>
      <c r="H16" s="25">
        <f>(F16+G16)*D6/100</f>
        <v>2100</v>
      </c>
      <c r="I16" s="30">
        <f aca="true" t="shared" si="4" ref="I16:I22">C16+E16+F16+G16</f>
        <v>53100</v>
      </c>
      <c r="J16" s="30">
        <f aca="true" t="shared" si="5" ref="J16:J22">D16+H16</f>
        <v>31860</v>
      </c>
      <c r="K16" s="32">
        <f t="shared" si="1"/>
        <v>84960</v>
      </c>
      <c r="L16" s="28">
        <v>25219</v>
      </c>
      <c r="M16" s="47">
        <f>L16/K16</f>
        <v>0.29683380414312616</v>
      </c>
    </row>
    <row r="17" spans="1:13" ht="14.25">
      <c r="A17" s="23" t="str">
        <f t="shared" si="2"/>
        <v>CNRS/IPNO</v>
      </c>
      <c r="B17" s="34">
        <v>17</v>
      </c>
      <c r="C17" s="10">
        <f t="shared" si="3"/>
        <v>79594</v>
      </c>
      <c r="D17" s="25">
        <f t="shared" si="0"/>
        <v>47756.4</v>
      </c>
      <c r="E17" s="26">
        <v>0</v>
      </c>
      <c r="F17" s="28">
        <v>90000</v>
      </c>
      <c r="G17" s="28">
        <v>7000</v>
      </c>
      <c r="H17" s="25">
        <f aca="true" t="shared" si="6" ref="H17:H22">(F17+G17)*D7/100</f>
        <v>58200</v>
      </c>
      <c r="I17" s="30">
        <f t="shared" si="4"/>
        <v>176594</v>
      </c>
      <c r="J17" s="30">
        <f t="shared" si="5"/>
        <v>105956.4</v>
      </c>
      <c r="K17" s="32">
        <f t="shared" si="1"/>
        <v>282550</v>
      </c>
      <c r="L17" s="28">
        <v>97150</v>
      </c>
      <c r="M17" s="47">
        <f>L17/K17</f>
        <v>0.34383294992036806</v>
      </c>
    </row>
    <row r="18" spans="1:13" ht="14.25">
      <c r="A18" s="23" t="str">
        <f t="shared" si="2"/>
        <v>…</v>
      </c>
      <c r="B18" s="34">
        <v>0</v>
      </c>
      <c r="C18" s="10">
        <f t="shared" si="3"/>
        <v>0</v>
      </c>
      <c r="D18" s="25">
        <f t="shared" si="0"/>
        <v>0</v>
      </c>
      <c r="E18" s="26">
        <v>0</v>
      </c>
      <c r="F18" s="28">
        <v>0</v>
      </c>
      <c r="G18" s="28">
        <v>0</v>
      </c>
      <c r="H18" s="25">
        <f t="shared" si="6"/>
        <v>0</v>
      </c>
      <c r="I18" s="30">
        <f t="shared" si="4"/>
        <v>0</v>
      </c>
      <c r="J18" s="30">
        <f t="shared" si="5"/>
        <v>0</v>
      </c>
      <c r="K18" s="32">
        <f t="shared" si="1"/>
        <v>0</v>
      </c>
      <c r="L18" s="28"/>
      <c r="M18" s="47"/>
    </row>
    <row r="19" spans="1:13" ht="14.25">
      <c r="A19" s="23" t="str">
        <f t="shared" si="2"/>
        <v>…</v>
      </c>
      <c r="B19" s="34">
        <v>0</v>
      </c>
      <c r="C19" s="10">
        <f t="shared" si="3"/>
        <v>0</v>
      </c>
      <c r="D19" s="25">
        <f t="shared" si="0"/>
        <v>0</v>
      </c>
      <c r="E19" s="26">
        <v>0</v>
      </c>
      <c r="F19" s="28">
        <v>0</v>
      </c>
      <c r="G19" s="28">
        <v>0</v>
      </c>
      <c r="H19" s="25">
        <f t="shared" si="6"/>
        <v>0</v>
      </c>
      <c r="I19" s="30">
        <f t="shared" si="4"/>
        <v>0</v>
      </c>
      <c r="J19" s="30">
        <f t="shared" si="5"/>
        <v>0</v>
      </c>
      <c r="K19" s="32">
        <f t="shared" si="1"/>
        <v>0</v>
      </c>
      <c r="L19" s="28"/>
      <c r="M19" s="47"/>
    </row>
    <row r="20" spans="1:12" ht="14.25">
      <c r="A20" s="23" t="str">
        <f t="shared" si="2"/>
        <v>…</v>
      </c>
      <c r="B20" s="34"/>
      <c r="C20" s="10">
        <f t="shared" si="3"/>
        <v>0</v>
      </c>
      <c r="D20" s="25">
        <f t="shared" si="0"/>
        <v>0</v>
      </c>
      <c r="E20" s="27">
        <v>0</v>
      </c>
      <c r="F20" s="28"/>
      <c r="G20" s="28"/>
      <c r="H20" s="25">
        <f t="shared" si="6"/>
        <v>0</v>
      </c>
      <c r="I20" s="30">
        <f t="shared" si="4"/>
        <v>0</v>
      </c>
      <c r="J20" s="30">
        <f t="shared" si="5"/>
        <v>0</v>
      </c>
      <c r="K20" s="32">
        <f t="shared" si="1"/>
        <v>0</v>
      </c>
      <c r="L20" s="28"/>
    </row>
    <row r="21" spans="1:12" ht="14.25">
      <c r="A21" s="23" t="str">
        <f t="shared" si="2"/>
        <v>…</v>
      </c>
      <c r="B21" s="35"/>
      <c r="C21" s="10">
        <f t="shared" si="3"/>
        <v>0</v>
      </c>
      <c r="D21" s="25">
        <f t="shared" si="0"/>
        <v>0</v>
      </c>
      <c r="E21" s="26">
        <v>0</v>
      </c>
      <c r="F21" s="26"/>
      <c r="G21" s="28"/>
      <c r="H21" s="25">
        <f t="shared" si="6"/>
        <v>0</v>
      </c>
      <c r="I21" s="30">
        <f t="shared" si="4"/>
        <v>0</v>
      </c>
      <c r="J21" s="30">
        <f t="shared" si="5"/>
        <v>0</v>
      </c>
      <c r="K21" s="32">
        <f t="shared" si="1"/>
        <v>0</v>
      </c>
      <c r="L21" s="28"/>
    </row>
    <row r="22" spans="1:12" ht="15" thickBot="1">
      <c r="A22" s="23" t="str">
        <f t="shared" si="2"/>
        <v>…</v>
      </c>
      <c r="B22" s="24"/>
      <c r="C22" s="10">
        <f t="shared" si="3"/>
        <v>0</v>
      </c>
      <c r="D22" s="25">
        <f t="shared" si="0"/>
        <v>0</v>
      </c>
      <c r="E22" s="26">
        <v>0</v>
      </c>
      <c r="F22" s="26"/>
      <c r="G22" s="28"/>
      <c r="H22" s="25">
        <f t="shared" si="6"/>
        <v>0</v>
      </c>
      <c r="I22" s="30">
        <f t="shared" si="4"/>
        <v>0</v>
      </c>
      <c r="J22" s="30">
        <f t="shared" si="5"/>
        <v>0</v>
      </c>
      <c r="K22" s="32">
        <f t="shared" si="1"/>
        <v>0</v>
      </c>
      <c r="L22" s="28"/>
    </row>
    <row r="23" spans="1:12" ht="15.75" thickBot="1">
      <c r="A23" s="11" t="s">
        <v>4</v>
      </c>
      <c r="B23" s="12">
        <f aca="true" t="shared" si="7" ref="B23:L23">SUM(B15:B22)</f>
        <v>96</v>
      </c>
      <c r="C23" s="13">
        <f t="shared" si="7"/>
        <v>569394</v>
      </c>
      <c r="D23" s="13">
        <f t="shared" si="7"/>
        <v>354842.4</v>
      </c>
      <c r="E23" s="13">
        <f t="shared" si="7"/>
        <v>0</v>
      </c>
      <c r="F23" s="13">
        <f t="shared" si="7"/>
        <v>690000</v>
      </c>
      <c r="G23" s="29">
        <f t="shared" si="7"/>
        <v>31400</v>
      </c>
      <c r="H23" s="29">
        <f t="shared" si="7"/>
        <v>60300</v>
      </c>
      <c r="I23" s="31">
        <f t="shared" si="7"/>
        <v>1290794</v>
      </c>
      <c r="J23" s="14">
        <f t="shared" si="7"/>
        <v>415142.4</v>
      </c>
      <c r="K23" s="15">
        <f t="shared" si="7"/>
        <v>1705936</v>
      </c>
      <c r="L23" s="15">
        <f t="shared" si="7"/>
        <v>523919</v>
      </c>
    </row>
    <row r="24" spans="1:12" ht="15.75" thickBot="1">
      <c r="A24" s="62" t="s">
        <v>9</v>
      </c>
      <c r="B24" s="63"/>
      <c r="C24" s="63"/>
      <c r="D24" s="63"/>
      <c r="E24" s="63"/>
      <c r="F24" s="63"/>
      <c r="G24" s="63"/>
      <c r="H24" s="63"/>
      <c r="I24" s="63"/>
      <c r="J24" s="64"/>
      <c r="K24" s="16">
        <v>1747200</v>
      </c>
      <c r="L24" s="16">
        <v>524200</v>
      </c>
    </row>
    <row r="25" spans="1:12" ht="15.75" thickBot="1">
      <c r="A25" s="65" t="s">
        <v>8</v>
      </c>
      <c r="B25" s="66"/>
      <c r="C25" s="66"/>
      <c r="D25" s="66"/>
      <c r="E25" s="66"/>
      <c r="F25" s="66"/>
      <c r="G25" s="66"/>
      <c r="H25" s="66"/>
      <c r="I25" s="66"/>
      <c r="J25" s="67"/>
      <c r="K25" s="17" t="str">
        <f>IF((K24+1-K23)&gt;0,"OK","NOT OK")</f>
        <v>OK</v>
      </c>
      <c r="L25" s="17" t="str">
        <f>IF((L24+1-L23)&gt;0,"OK","NOT OK")</f>
        <v>OK</v>
      </c>
    </row>
    <row r="26" spans="1:12" ht="17.25" customHeight="1">
      <c r="A26" s="1" t="s">
        <v>28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58" t="s">
        <v>16</v>
      </c>
      <c r="B29" s="59"/>
      <c r="C29" s="59"/>
      <c r="D29" s="59"/>
      <c r="E29" s="59"/>
      <c r="F29" s="59"/>
      <c r="G29" s="57"/>
      <c r="H29" s="57"/>
      <c r="I29" s="1"/>
      <c r="J29" s="1"/>
      <c r="K29" s="1"/>
      <c r="L29" s="1"/>
    </row>
    <row r="30" spans="1:12" ht="14.25">
      <c r="A30" s="58" t="s">
        <v>21</v>
      </c>
      <c r="B30" s="59"/>
      <c r="C30" s="59"/>
      <c r="D30" s="59"/>
      <c r="E30" s="59"/>
      <c r="F30" s="59"/>
      <c r="G30" s="59"/>
      <c r="H30" s="57"/>
      <c r="I30" s="4"/>
      <c r="J30" s="1"/>
      <c r="K30" s="1"/>
      <c r="L30" s="1"/>
    </row>
    <row r="31" spans="1:12" ht="14.25">
      <c r="A31" s="58" t="s">
        <v>17</v>
      </c>
      <c r="B31" s="59"/>
      <c r="C31" s="59"/>
      <c r="D31" s="59"/>
      <c r="E31" s="59"/>
      <c r="F31" s="59"/>
      <c r="G31" s="59"/>
      <c r="H31" s="57"/>
      <c r="I31" s="4"/>
      <c r="J31" s="1"/>
      <c r="K31" s="1"/>
      <c r="L31" s="1"/>
    </row>
    <row r="32" spans="1:12" ht="14.25">
      <c r="A32" s="58" t="s">
        <v>18</v>
      </c>
      <c r="B32" s="59"/>
      <c r="C32" s="59"/>
      <c r="D32" s="59"/>
      <c r="E32" s="59"/>
      <c r="F32" s="59"/>
      <c r="G32" s="59"/>
      <c r="H32" s="57"/>
      <c r="I32" s="4"/>
      <c r="J32" s="1"/>
      <c r="K32" s="1"/>
      <c r="L32" s="1"/>
    </row>
    <row r="33" spans="1:8" ht="14.25">
      <c r="A33" s="56" t="s">
        <v>19</v>
      </c>
      <c r="B33" s="56"/>
      <c r="C33" s="56"/>
      <c r="D33" s="56"/>
      <c r="E33" s="56"/>
      <c r="F33" s="56"/>
      <c r="G33" s="56"/>
      <c r="H33" s="57"/>
    </row>
  </sheetData>
  <sheetProtection/>
  <mergeCells count="8">
    <mergeCell ref="A31:H31"/>
    <mergeCell ref="A32:H32"/>
    <mergeCell ref="A33:H33"/>
    <mergeCell ref="A13:E13"/>
    <mergeCell ref="A24:J24"/>
    <mergeCell ref="A25:J25"/>
    <mergeCell ref="A29:H29"/>
    <mergeCell ref="A30:H30"/>
  </mergeCells>
  <printOptions/>
  <pageMargins left="0.75" right="0.75" top="1" bottom="1" header="0.5" footer="0.5"/>
  <pageSetup horizontalDpi="525" verticalDpi="525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25.57421875" style="0" customWidth="1"/>
    <col min="2" max="2" width="12.00390625" style="0" customWidth="1"/>
    <col min="3" max="3" width="17.7109375" style="0" customWidth="1"/>
    <col min="4" max="4" width="20.140625" style="0" customWidth="1"/>
    <col min="5" max="5" width="12.8515625" style="0" customWidth="1"/>
    <col min="6" max="6" width="15.8515625" style="0" customWidth="1"/>
    <col min="7" max="7" width="14.421875" style="0" customWidth="1"/>
    <col min="8" max="8" width="15.421875" style="0" customWidth="1"/>
    <col min="9" max="9" width="12.421875" style="0" customWidth="1"/>
    <col min="10" max="10" width="14.140625" style="0" customWidth="1"/>
    <col min="11" max="11" width="14.00390625" style="0" customWidth="1"/>
    <col min="12" max="12" width="15.00390625" style="0" customWidth="1"/>
    <col min="13" max="16384" width="9.140625" style="0" customWidth="1"/>
  </cols>
  <sheetData>
    <row r="1" spans="1:6" ht="32.25" customHeight="1">
      <c r="A1" s="68" t="s">
        <v>73</v>
      </c>
      <c r="B1" s="69"/>
      <c r="C1" s="69"/>
      <c r="D1" s="69"/>
      <c r="E1" s="69"/>
      <c r="F1" s="3" t="s">
        <v>22</v>
      </c>
    </row>
    <row r="2" ht="22.5" customHeight="1" thickBot="1"/>
    <row r="3" spans="1:4" ht="66" customHeight="1" thickBot="1" thickTop="1">
      <c r="A3" s="18" t="s">
        <v>25</v>
      </c>
      <c r="B3" s="18" t="s">
        <v>20</v>
      </c>
      <c r="C3" s="18" t="s">
        <v>0</v>
      </c>
      <c r="D3" s="18" t="s">
        <v>15</v>
      </c>
    </row>
    <row r="4" spans="1:10" ht="16.5" thickBot="1">
      <c r="A4" s="22" t="s">
        <v>33</v>
      </c>
      <c r="B4" s="21">
        <v>5834</v>
      </c>
      <c r="C4" s="19">
        <v>105</v>
      </c>
      <c r="D4" s="19">
        <v>0</v>
      </c>
      <c r="F4" s="38" t="s">
        <v>40</v>
      </c>
      <c r="G4" s="38" t="s">
        <v>41</v>
      </c>
      <c r="J4" s="2"/>
    </row>
    <row r="5" spans="1:10" ht="16.5" thickBot="1">
      <c r="A5" s="22" t="s">
        <v>61</v>
      </c>
      <c r="B5" s="21">
        <v>5784</v>
      </c>
      <c r="C5" s="19">
        <v>60</v>
      </c>
      <c r="D5" s="37">
        <v>60</v>
      </c>
      <c r="F5" s="38" t="s">
        <v>42</v>
      </c>
      <c r="G5" s="38" t="s">
        <v>44</v>
      </c>
      <c r="J5" s="2"/>
    </row>
    <row r="6" spans="1:10" ht="16.5" thickBot="1">
      <c r="A6" s="22" t="s">
        <v>60</v>
      </c>
      <c r="B6" s="21">
        <v>5950</v>
      </c>
      <c r="C6" s="19">
        <v>60</v>
      </c>
      <c r="D6" s="37">
        <v>60</v>
      </c>
      <c r="F6" s="38" t="s">
        <v>46</v>
      </c>
      <c r="G6" t="s">
        <v>47</v>
      </c>
      <c r="J6" s="2"/>
    </row>
    <row r="7" spans="1:10" ht="16.5" thickBot="1">
      <c r="A7" s="22" t="s">
        <v>1</v>
      </c>
      <c r="B7" s="21">
        <v>6200</v>
      </c>
      <c r="C7" s="19">
        <v>60</v>
      </c>
      <c r="D7" s="37">
        <v>60</v>
      </c>
      <c r="J7" s="2"/>
    </row>
    <row r="8" spans="1:10" ht="16.5" thickBot="1">
      <c r="A8" s="22" t="s">
        <v>23</v>
      </c>
      <c r="B8" s="21"/>
      <c r="C8" s="19"/>
      <c r="D8" s="20"/>
      <c r="F8" s="41">
        <v>39651.317621180555</v>
      </c>
      <c r="G8" t="s">
        <v>70</v>
      </c>
      <c r="J8" s="2"/>
    </row>
    <row r="9" spans="1:10" ht="16.5" thickBot="1">
      <c r="A9" s="22" t="s">
        <v>23</v>
      </c>
      <c r="B9" s="21"/>
      <c r="C9" s="19"/>
      <c r="D9" s="19"/>
      <c r="F9" s="41">
        <v>39716.71131747685</v>
      </c>
      <c r="G9" t="s">
        <v>81</v>
      </c>
      <c r="J9" s="2"/>
    </row>
    <row r="10" spans="1:10" ht="16.5" thickBot="1">
      <c r="A10" s="22" t="s">
        <v>23</v>
      </c>
      <c r="B10" s="19"/>
      <c r="C10" s="19"/>
      <c r="D10" s="19"/>
      <c r="J10" s="2"/>
    </row>
    <row r="11" spans="1:10" ht="16.5" thickBot="1">
      <c r="A11" s="22" t="s">
        <v>23</v>
      </c>
      <c r="B11" s="19"/>
      <c r="C11" s="19"/>
      <c r="D11" s="19"/>
      <c r="F11" t="s">
        <v>65</v>
      </c>
      <c r="G11">
        <v>0.83</v>
      </c>
      <c r="H11" s="5"/>
      <c r="J11" s="2"/>
    </row>
    <row r="12" spans="1:5" ht="46.5" customHeight="1" thickBot="1">
      <c r="A12" s="60" t="s">
        <v>24</v>
      </c>
      <c r="B12" s="61"/>
      <c r="C12" s="61"/>
      <c r="D12" s="61"/>
      <c r="E12" s="61"/>
    </row>
    <row r="13" spans="1:12" ht="50.25" customHeight="1">
      <c r="A13" s="6" t="s">
        <v>26</v>
      </c>
      <c r="B13" s="7" t="s">
        <v>2</v>
      </c>
      <c r="C13" s="7" t="s">
        <v>5</v>
      </c>
      <c r="D13" s="7" t="s">
        <v>6</v>
      </c>
      <c r="E13" s="7" t="s">
        <v>3</v>
      </c>
      <c r="F13" s="7" t="s">
        <v>12</v>
      </c>
      <c r="G13" s="7" t="s">
        <v>10</v>
      </c>
      <c r="H13" s="7" t="s">
        <v>13</v>
      </c>
      <c r="I13" s="8" t="s">
        <v>14</v>
      </c>
      <c r="J13" s="8" t="s">
        <v>11</v>
      </c>
      <c r="K13" s="9" t="s">
        <v>7</v>
      </c>
      <c r="L13" s="9" t="s">
        <v>27</v>
      </c>
    </row>
    <row r="14" spans="1:13" ht="14.25">
      <c r="A14" s="23" t="str">
        <f aca="true" t="shared" si="0" ref="A14:A21">A4</f>
        <v>STFC/Daresbury</v>
      </c>
      <c r="B14" s="36">
        <v>18</v>
      </c>
      <c r="C14" s="50">
        <f>B14*B4</f>
        <v>105012</v>
      </c>
      <c r="D14" s="51">
        <f>ROUND(C14*C4/100,)</f>
        <v>110263</v>
      </c>
      <c r="E14" s="52">
        <v>0</v>
      </c>
      <c r="F14" s="52">
        <v>30000</v>
      </c>
      <c r="G14" s="52">
        <v>6000</v>
      </c>
      <c r="H14" s="51">
        <f>(F14+G14)*D4/100</f>
        <v>0</v>
      </c>
      <c r="I14" s="53">
        <f>C14+E14+F14+G14</f>
        <v>141012</v>
      </c>
      <c r="J14" s="53">
        <f>D14+H14</f>
        <v>110263</v>
      </c>
      <c r="K14" s="54">
        <f aca="true" t="shared" si="1" ref="K14:K21">ROUND(SUM(I14:J14),0)</f>
        <v>251275</v>
      </c>
      <c r="L14" s="52">
        <v>74600</v>
      </c>
      <c r="M14" s="47">
        <f>L14/K14</f>
        <v>0.2968858820017909</v>
      </c>
    </row>
    <row r="15" spans="1:13" ht="14.25">
      <c r="A15" s="23" t="str">
        <f t="shared" si="0"/>
        <v>ULANC</v>
      </c>
      <c r="B15" s="33">
        <v>41</v>
      </c>
      <c r="C15" s="50">
        <f aca="true" t="shared" si="2" ref="C15:C21">B15*B5</f>
        <v>237144</v>
      </c>
      <c r="D15" s="51">
        <f>ROUND(C15*C5/100,)</f>
        <v>142286</v>
      </c>
      <c r="E15" s="55">
        <v>0</v>
      </c>
      <c r="F15" s="52">
        <v>80000</v>
      </c>
      <c r="G15" s="52">
        <v>12000</v>
      </c>
      <c r="H15" s="51">
        <f>(F15+G15)*D5/100</f>
        <v>55200</v>
      </c>
      <c r="I15" s="53">
        <f aca="true" t="shared" si="3" ref="I15:I21">C15+E15+F15+G15</f>
        <v>329144</v>
      </c>
      <c r="J15" s="53">
        <f aca="true" t="shared" si="4" ref="J15:J21">D15+H15</f>
        <v>197486</v>
      </c>
      <c r="K15" s="54">
        <f t="shared" si="1"/>
        <v>526630</v>
      </c>
      <c r="L15" s="52">
        <v>158000</v>
      </c>
      <c r="M15" s="47">
        <f>L15/K15</f>
        <v>0.3000208875301445</v>
      </c>
    </row>
    <row r="16" spans="1:13" ht="14.25">
      <c r="A16" s="23" t="str">
        <f t="shared" si="0"/>
        <v>UNIMAN</v>
      </c>
      <c r="B16" s="34">
        <v>20</v>
      </c>
      <c r="C16" s="50">
        <f t="shared" si="2"/>
        <v>119000</v>
      </c>
      <c r="D16" s="51">
        <f aca="true" t="shared" si="5" ref="D16:D21">C16*C6/100</f>
        <v>71400</v>
      </c>
      <c r="E16" s="55">
        <v>0</v>
      </c>
      <c r="F16" s="52">
        <v>40000</v>
      </c>
      <c r="G16" s="52">
        <v>6000</v>
      </c>
      <c r="H16" s="51">
        <f aca="true" t="shared" si="6" ref="H16:H21">(F16+G16)*D6/100</f>
        <v>27600</v>
      </c>
      <c r="I16" s="53">
        <f t="shared" si="3"/>
        <v>165000</v>
      </c>
      <c r="J16" s="53">
        <f t="shared" si="4"/>
        <v>99000</v>
      </c>
      <c r="K16" s="54">
        <f t="shared" si="1"/>
        <v>264000</v>
      </c>
      <c r="L16" s="52">
        <v>79000</v>
      </c>
      <c r="M16" s="47">
        <f>L16/K16</f>
        <v>0.29924242424242425</v>
      </c>
    </row>
    <row r="17" spans="1:14" ht="14.25">
      <c r="A17" s="23" t="str">
        <f t="shared" si="0"/>
        <v>CERN</v>
      </c>
      <c r="B17" s="34">
        <v>18</v>
      </c>
      <c r="C17" s="50">
        <f t="shared" si="2"/>
        <v>111600</v>
      </c>
      <c r="D17" s="51">
        <f t="shared" si="5"/>
        <v>66960</v>
      </c>
      <c r="E17" s="55">
        <v>0</v>
      </c>
      <c r="F17" s="52"/>
      <c r="G17" s="52"/>
      <c r="H17" s="51">
        <f t="shared" si="6"/>
        <v>0</v>
      </c>
      <c r="I17" s="53">
        <f t="shared" si="3"/>
        <v>111600</v>
      </c>
      <c r="J17" s="53">
        <f t="shared" si="4"/>
        <v>66960</v>
      </c>
      <c r="K17" s="54">
        <f t="shared" si="1"/>
        <v>178560</v>
      </c>
      <c r="L17" s="52">
        <v>52416</v>
      </c>
      <c r="M17" s="47">
        <f>L17/K17</f>
        <v>0.29354838709677417</v>
      </c>
      <c r="N17">
        <v>53000</v>
      </c>
    </row>
    <row r="18" spans="1:12" ht="14.25">
      <c r="A18" s="23" t="str">
        <f t="shared" si="0"/>
        <v>…</v>
      </c>
      <c r="B18" s="34"/>
      <c r="C18" s="10">
        <f t="shared" si="2"/>
        <v>0</v>
      </c>
      <c r="D18" s="25">
        <f t="shared" si="5"/>
        <v>0</v>
      </c>
      <c r="E18" s="26">
        <v>0</v>
      </c>
      <c r="F18" s="28"/>
      <c r="G18" s="28"/>
      <c r="H18" s="25">
        <f t="shared" si="6"/>
        <v>0</v>
      </c>
      <c r="I18" s="30">
        <f t="shared" si="3"/>
        <v>0</v>
      </c>
      <c r="J18" s="30">
        <f t="shared" si="4"/>
        <v>0</v>
      </c>
      <c r="K18" s="32">
        <f t="shared" si="1"/>
        <v>0</v>
      </c>
      <c r="L18" s="28"/>
    </row>
    <row r="19" spans="1:12" ht="14.25">
      <c r="A19" s="23" t="str">
        <f t="shared" si="0"/>
        <v>…</v>
      </c>
      <c r="B19" s="34"/>
      <c r="C19" s="10">
        <f t="shared" si="2"/>
        <v>0</v>
      </c>
      <c r="D19" s="25">
        <f t="shared" si="5"/>
        <v>0</v>
      </c>
      <c r="E19" s="27">
        <v>0</v>
      </c>
      <c r="F19" s="28"/>
      <c r="G19" s="28"/>
      <c r="H19" s="25">
        <f t="shared" si="6"/>
        <v>0</v>
      </c>
      <c r="I19" s="30">
        <f t="shared" si="3"/>
        <v>0</v>
      </c>
      <c r="J19" s="30">
        <f t="shared" si="4"/>
        <v>0</v>
      </c>
      <c r="K19" s="32">
        <f t="shared" si="1"/>
        <v>0</v>
      </c>
      <c r="L19" s="28"/>
    </row>
    <row r="20" spans="1:12" ht="14.25">
      <c r="A20" s="23" t="str">
        <f t="shared" si="0"/>
        <v>…</v>
      </c>
      <c r="B20" s="35"/>
      <c r="C20" s="10">
        <f t="shared" si="2"/>
        <v>0</v>
      </c>
      <c r="D20" s="25">
        <f t="shared" si="5"/>
        <v>0</v>
      </c>
      <c r="E20" s="26">
        <v>0</v>
      </c>
      <c r="F20" s="26"/>
      <c r="G20" s="28"/>
      <c r="H20" s="25">
        <f t="shared" si="6"/>
        <v>0</v>
      </c>
      <c r="I20" s="30">
        <f t="shared" si="3"/>
        <v>0</v>
      </c>
      <c r="J20" s="30">
        <f t="shared" si="4"/>
        <v>0</v>
      </c>
      <c r="K20" s="32">
        <f t="shared" si="1"/>
        <v>0</v>
      </c>
      <c r="L20" s="28"/>
    </row>
    <row r="21" spans="1:12" ht="15" thickBot="1">
      <c r="A21" s="23" t="str">
        <f t="shared" si="0"/>
        <v>…</v>
      </c>
      <c r="B21" s="24"/>
      <c r="C21" s="10">
        <f t="shared" si="2"/>
        <v>0</v>
      </c>
      <c r="D21" s="25">
        <f t="shared" si="5"/>
        <v>0</v>
      </c>
      <c r="E21" s="26">
        <v>0</v>
      </c>
      <c r="F21" s="26"/>
      <c r="G21" s="28"/>
      <c r="H21" s="25">
        <f t="shared" si="6"/>
        <v>0</v>
      </c>
      <c r="I21" s="30">
        <f t="shared" si="3"/>
        <v>0</v>
      </c>
      <c r="J21" s="30">
        <f t="shared" si="4"/>
        <v>0</v>
      </c>
      <c r="K21" s="32">
        <f t="shared" si="1"/>
        <v>0</v>
      </c>
      <c r="L21" s="28"/>
    </row>
    <row r="22" spans="1:12" ht="15.75" thickBot="1">
      <c r="A22" s="11" t="s">
        <v>4</v>
      </c>
      <c r="B22" s="12">
        <f aca="true" t="shared" si="7" ref="B22:L22">SUM(B14:B21)</f>
        <v>97</v>
      </c>
      <c r="C22" s="13">
        <f t="shared" si="7"/>
        <v>572756</v>
      </c>
      <c r="D22" s="13">
        <f t="shared" si="7"/>
        <v>390909</v>
      </c>
      <c r="E22" s="13">
        <f t="shared" si="7"/>
        <v>0</v>
      </c>
      <c r="F22" s="13">
        <f t="shared" si="7"/>
        <v>150000</v>
      </c>
      <c r="G22" s="29">
        <f t="shared" si="7"/>
        <v>24000</v>
      </c>
      <c r="H22" s="29">
        <f t="shared" si="7"/>
        <v>82800</v>
      </c>
      <c r="I22" s="31">
        <f t="shared" si="7"/>
        <v>746756</v>
      </c>
      <c r="J22" s="14">
        <f t="shared" si="7"/>
        <v>473709</v>
      </c>
      <c r="K22" s="15">
        <f t="shared" si="7"/>
        <v>1220465</v>
      </c>
      <c r="L22" s="15">
        <f t="shared" si="7"/>
        <v>364016</v>
      </c>
    </row>
    <row r="23" spans="1:12" ht="15.75" thickBot="1">
      <c r="A23" s="62" t="s">
        <v>9</v>
      </c>
      <c r="B23" s="63"/>
      <c r="C23" s="63"/>
      <c r="D23" s="63"/>
      <c r="E23" s="63"/>
      <c r="F23" s="63"/>
      <c r="G23" s="63"/>
      <c r="H23" s="63"/>
      <c r="I23" s="63"/>
      <c r="J23" s="64"/>
      <c r="K23" s="16">
        <v>1215300</v>
      </c>
      <c r="L23" s="16">
        <v>364600</v>
      </c>
    </row>
    <row r="24" spans="1:12" ht="15.75" thickBot="1">
      <c r="A24" s="65" t="s">
        <v>8</v>
      </c>
      <c r="B24" s="66"/>
      <c r="C24" s="66"/>
      <c r="D24" s="66"/>
      <c r="E24" s="66"/>
      <c r="F24" s="66"/>
      <c r="G24" s="66"/>
      <c r="H24" s="66"/>
      <c r="I24" s="66"/>
      <c r="J24" s="67"/>
      <c r="K24" s="17" t="str">
        <f>IF((K23+1-K22)&gt;0,"OK","NOT OK")</f>
        <v>NOT OK</v>
      </c>
      <c r="L24" s="17" t="str">
        <f>IF((L23+1-L22)&gt;0,"OK","NOT OK")</f>
        <v>OK</v>
      </c>
    </row>
    <row r="25" spans="1:12" ht="17.25" customHeight="1">
      <c r="A25" s="1" t="s">
        <v>28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58" t="s">
        <v>16</v>
      </c>
      <c r="B28" s="59"/>
      <c r="C28" s="59"/>
      <c r="D28" s="59"/>
      <c r="E28" s="59"/>
      <c r="F28" s="59"/>
      <c r="G28" s="57"/>
      <c r="H28" s="57"/>
      <c r="I28" s="1"/>
      <c r="J28" s="1"/>
      <c r="K28" s="1"/>
      <c r="L28" s="1"/>
    </row>
    <row r="29" spans="1:12" ht="14.25">
      <c r="A29" s="58" t="s">
        <v>21</v>
      </c>
      <c r="B29" s="59"/>
      <c r="C29" s="59"/>
      <c r="D29" s="59"/>
      <c r="E29" s="59"/>
      <c r="F29" s="59"/>
      <c r="G29" s="59"/>
      <c r="H29" s="57"/>
      <c r="I29" s="4"/>
      <c r="J29" s="1"/>
      <c r="K29" s="1"/>
      <c r="L29" s="1"/>
    </row>
    <row r="30" spans="1:12" ht="14.25">
      <c r="A30" s="58" t="s">
        <v>17</v>
      </c>
      <c r="B30" s="59"/>
      <c r="C30" s="59"/>
      <c r="D30" s="59"/>
      <c r="E30" s="59"/>
      <c r="F30" s="59"/>
      <c r="G30" s="59"/>
      <c r="H30" s="57"/>
      <c r="I30" s="4"/>
      <c r="J30" s="1"/>
      <c r="K30" s="1"/>
      <c r="L30" s="1"/>
    </row>
    <row r="31" spans="1:12" ht="14.25">
      <c r="A31" s="58" t="s">
        <v>18</v>
      </c>
      <c r="B31" s="59"/>
      <c r="C31" s="59"/>
      <c r="D31" s="59"/>
      <c r="E31" s="59"/>
      <c r="F31" s="59"/>
      <c r="G31" s="59"/>
      <c r="H31" s="57"/>
      <c r="I31" s="4"/>
      <c r="J31" s="1"/>
      <c r="K31" s="1"/>
      <c r="L31" s="1"/>
    </row>
    <row r="32" spans="1:8" ht="14.25">
      <c r="A32" s="56" t="s">
        <v>19</v>
      </c>
      <c r="B32" s="56"/>
      <c r="C32" s="56"/>
      <c r="D32" s="56"/>
      <c r="E32" s="56"/>
      <c r="F32" s="56"/>
      <c r="G32" s="56"/>
      <c r="H32" s="57"/>
    </row>
  </sheetData>
  <sheetProtection/>
  <mergeCells count="9">
    <mergeCell ref="A30:H30"/>
    <mergeCell ref="A31:H31"/>
    <mergeCell ref="A32:H32"/>
    <mergeCell ref="A1:E1"/>
    <mergeCell ref="A12:E12"/>
    <mergeCell ref="A23:J23"/>
    <mergeCell ref="A24:J24"/>
    <mergeCell ref="A28:H28"/>
    <mergeCell ref="A29:H29"/>
  </mergeCells>
  <printOptions/>
  <pageMargins left="0.75" right="0.75" top="1" bottom="1" header="0.5" footer="0.5"/>
  <pageSetup horizontalDpi="525" verticalDpi="525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5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25.57421875" style="0" customWidth="1"/>
    <col min="2" max="2" width="12.00390625" style="0" customWidth="1"/>
    <col min="3" max="3" width="17.7109375" style="0" customWidth="1"/>
    <col min="4" max="4" width="20.140625" style="0" customWidth="1"/>
    <col min="5" max="5" width="12.8515625" style="0" customWidth="1"/>
    <col min="6" max="6" width="15.8515625" style="0" customWidth="1"/>
    <col min="7" max="7" width="14.421875" style="0" customWidth="1"/>
    <col min="8" max="8" width="15.421875" style="0" customWidth="1"/>
    <col min="9" max="9" width="12.421875" style="0" customWidth="1"/>
    <col min="10" max="10" width="14.140625" style="0" customWidth="1"/>
    <col min="11" max="11" width="14.00390625" style="0" customWidth="1"/>
    <col min="12" max="12" width="15.00390625" style="0" customWidth="1"/>
    <col min="13" max="16384" width="9.140625" style="0" customWidth="1"/>
  </cols>
  <sheetData>
    <row r="2" spans="1:6" ht="32.25" customHeight="1">
      <c r="A2" s="68" t="s">
        <v>74</v>
      </c>
      <c r="B2" s="69"/>
      <c r="C2" s="69"/>
      <c r="D2" s="69"/>
      <c r="E2" s="69"/>
      <c r="F2" s="3" t="s">
        <v>22</v>
      </c>
    </row>
    <row r="3" ht="22.5" customHeight="1" thickBot="1"/>
    <row r="4" spans="1:4" ht="66" customHeight="1" thickBot="1" thickTop="1">
      <c r="A4" s="18" t="s">
        <v>25</v>
      </c>
      <c r="B4" s="18" t="s">
        <v>20</v>
      </c>
      <c r="C4" s="18" t="s">
        <v>0</v>
      </c>
      <c r="D4" s="18" t="s">
        <v>15</v>
      </c>
    </row>
    <row r="5" spans="1:10" ht="16.5" thickBot="1">
      <c r="A5" s="22" t="s">
        <v>34</v>
      </c>
      <c r="B5" s="21">
        <v>6200</v>
      </c>
      <c r="C5" s="19">
        <v>60</v>
      </c>
      <c r="D5" s="19">
        <v>60</v>
      </c>
      <c r="J5" s="2"/>
    </row>
    <row r="6" spans="1:10" ht="16.5" thickBot="1">
      <c r="A6" s="22" t="s">
        <v>35</v>
      </c>
      <c r="B6" s="21">
        <v>6200</v>
      </c>
      <c r="C6" s="19">
        <v>63</v>
      </c>
      <c r="D6" s="19">
        <v>0</v>
      </c>
      <c r="J6" s="2"/>
    </row>
    <row r="7" spans="1:10" ht="16.5" thickBot="1">
      <c r="A7" s="22" t="s">
        <v>1</v>
      </c>
      <c r="B7" s="21">
        <v>6200</v>
      </c>
      <c r="C7" s="19">
        <v>60</v>
      </c>
      <c r="D7" s="19">
        <v>60</v>
      </c>
      <c r="J7" s="2"/>
    </row>
    <row r="8" spans="1:10" ht="16.5" thickBot="1">
      <c r="A8" s="22" t="s">
        <v>36</v>
      </c>
      <c r="B8" s="21">
        <v>4972</v>
      </c>
      <c r="C8" s="19">
        <v>60</v>
      </c>
      <c r="D8" s="19">
        <v>60</v>
      </c>
      <c r="F8" s="41">
        <v>39651.317621180555</v>
      </c>
      <c r="G8" t="s">
        <v>71</v>
      </c>
      <c r="J8" s="2"/>
    </row>
    <row r="9" spans="1:10" ht="16.5" thickBot="1">
      <c r="A9" s="22" t="s">
        <v>29</v>
      </c>
      <c r="B9" s="21">
        <v>6200</v>
      </c>
      <c r="C9" s="19">
        <v>60</v>
      </c>
      <c r="D9" s="19">
        <v>60</v>
      </c>
      <c r="J9" s="2"/>
    </row>
    <row r="10" spans="1:10" ht="16.5" thickBot="1">
      <c r="A10" s="22" t="s">
        <v>30</v>
      </c>
      <c r="B10" s="21">
        <v>5200</v>
      </c>
      <c r="C10" s="19">
        <v>60</v>
      </c>
      <c r="D10" s="19">
        <v>60</v>
      </c>
      <c r="F10" s="41">
        <v>39652.710683564816</v>
      </c>
      <c r="G10" t="s">
        <v>80</v>
      </c>
      <c r="J10" s="2"/>
    </row>
    <row r="11" spans="1:10" ht="16.5" thickBot="1">
      <c r="A11" s="22" t="s">
        <v>37</v>
      </c>
      <c r="B11" s="21">
        <v>5200</v>
      </c>
      <c r="C11" s="19">
        <v>60</v>
      </c>
      <c r="D11" s="19">
        <v>60</v>
      </c>
      <c r="J11" s="2"/>
    </row>
    <row r="12" spans="1:10" ht="16.5" thickBot="1">
      <c r="A12" s="22" t="s">
        <v>23</v>
      </c>
      <c r="B12" s="21"/>
      <c r="C12" s="19"/>
      <c r="D12" s="19"/>
      <c r="J12" s="2"/>
    </row>
    <row r="13" spans="1:10" ht="16.5" thickBot="1">
      <c r="A13" s="22" t="s">
        <v>23</v>
      </c>
      <c r="B13" s="21"/>
      <c r="C13" s="19"/>
      <c r="D13" s="19"/>
      <c r="H13" s="5"/>
      <c r="J13" s="2"/>
    </row>
    <row r="14" spans="1:5" ht="46.5" customHeight="1" thickBot="1">
      <c r="A14" s="60" t="s">
        <v>24</v>
      </c>
      <c r="B14" s="61"/>
      <c r="C14" s="61"/>
      <c r="D14" s="61"/>
      <c r="E14" s="61"/>
    </row>
    <row r="15" spans="1:12" ht="50.25" customHeight="1">
      <c r="A15" s="6" t="s">
        <v>26</v>
      </c>
      <c r="B15" s="7" t="s">
        <v>2</v>
      </c>
      <c r="C15" s="7" t="s">
        <v>5</v>
      </c>
      <c r="D15" s="7" t="s">
        <v>6</v>
      </c>
      <c r="E15" s="7" t="s">
        <v>3</v>
      </c>
      <c r="F15" s="7" t="s">
        <v>12</v>
      </c>
      <c r="G15" s="7" t="s">
        <v>10</v>
      </c>
      <c r="H15" s="7" t="s">
        <v>13</v>
      </c>
      <c r="I15" s="8" t="s">
        <v>14</v>
      </c>
      <c r="J15" s="8" t="s">
        <v>11</v>
      </c>
      <c r="K15" s="9" t="s">
        <v>7</v>
      </c>
      <c r="L15" s="9" t="s">
        <v>27</v>
      </c>
    </row>
    <row r="16" spans="1:13" ht="14.25">
      <c r="A16" s="23" t="str">
        <f>A5</f>
        <v>CI</v>
      </c>
      <c r="B16" s="36">
        <f>0.75*2</f>
        <v>1.5</v>
      </c>
      <c r="C16" s="10">
        <f>B16*B5</f>
        <v>9300</v>
      </c>
      <c r="D16" s="25">
        <f>C16*C5/100</f>
        <v>5580</v>
      </c>
      <c r="E16" s="24">
        <v>0</v>
      </c>
      <c r="F16" s="28">
        <v>6100</v>
      </c>
      <c r="G16" s="28">
        <v>8000</v>
      </c>
      <c r="H16" s="25">
        <f>(F16+G16)*D5/100</f>
        <v>8460</v>
      </c>
      <c r="I16" s="30">
        <f>C16+E16+F16+G16</f>
        <v>23400</v>
      </c>
      <c r="J16" s="30">
        <f>D16+H16</f>
        <v>14040</v>
      </c>
      <c r="K16" s="32">
        <f aca="true" t="shared" si="0" ref="K16:K24">ROUND(SUM(I16:J16),0)</f>
        <v>37440</v>
      </c>
      <c r="L16" s="28">
        <v>13120</v>
      </c>
      <c r="M16" s="47">
        <f aca="true" t="shared" si="1" ref="M16:M22">L16/K16</f>
        <v>0.3504273504273504</v>
      </c>
    </row>
    <row r="17" spans="1:13" ht="14.25">
      <c r="A17" s="23" t="str">
        <f aca="true" t="shared" si="2" ref="A17:A24">A6</f>
        <v>CEA</v>
      </c>
      <c r="B17" s="36">
        <f>0.75*2</f>
        <v>1.5</v>
      </c>
      <c r="C17" s="10">
        <f aca="true" t="shared" si="3" ref="C17:C24">B17*B6</f>
        <v>9300</v>
      </c>
      <c r="D17" s="25">
        <f>C17*C6/100</f>
        <v>5859</v>
      </c>
      <c r="E17" s="24">
        <v>0</v>
      </c>
      <c r="F17" s="28">
        <v>6100</v>
      </c>
      <c r="G17" s="28">
        <v>8000</v>
      </c>
      <c r="H17" s="25">
        <f aca="true" t="shared" si="4" ref="H17:H24">(F17+G17)*D6/100</f>
        <v>0</v>
      </c>
      <c r="I17" s="30">
        <f aca="true" t="shared" si="5" ref="I17:I24">C17+E17+F17+G17</f>
        <v>23400</v>
      </c>
      <c r="J17" s="30">
        <f aca="true" t="shared" si="6" ref="J17:J24">D17+H17</f>
        <v>5859</v>
      </c>
      <c r="K17" s="32">
        <f t="shared" si="0"/>
        <v>29259</v>
      </c>
      <c r="L17" s="28">
        <v>9845</v>
      </c>
      <c r="M17" s="47">
        <f t="shared" si="1"/>
        <v>0.3364776649919683</v>
      </c>
    </row>
    <row r="18" spans="1:14" ht="14.25">
      <c r="A18" s="23" t="str">
        <f t="shared" si="2"/>
        <v>CERN</v>
      </c>
      <c r="B18" s="36">
        <f>0.75*16</f>
        <v>12</v>
      </c>
      <c r="C18" s="10">
        <f t="shared" si="3"/>
        <v>74400</v>
      </c>
      <c r="D18" s="25">
        <f>C18*C7/100</f>
        <v>44640</v>
      </c>
      <c r="E18" s="24">
        <v>0</v>
      </c>
      <c r="F18" s="28">
        <v>66000</v>
      </c>
      <c r="G18" s="28">
        <v>20000</v>
      </c>
      <c r="H18" s="25">
        <f t="shared" si="4"/>
        <v>51600</v>
      </c>
      <c r="I18" s="30">
        <f t="shared" si="5"/>
        <v>160400</v>
      </c>
      <c r="J18" s="30">
        <f t="shared" si="6"/>
        <v>96240</v>
      </c>
      <c r="K18" s="32">
        <f t="shared" si="0"/>
        <v>256640</v>
      </c>
      <c r="L18" s="28">
        <v>75222</v>
      </c>
      <c r="M18" s="47">
        <f t="shared" si="1"/>
        <v>0.2931031795511222</v>
      </c>
      <c r="N18">
        <v>76060</v>
      </c>
    </row>
    <row r="19" spans="1:13" ht="14.25">
      <c r="A19" s="23" t="str">
        <f t="shared" si="2"/>
        <v>CNRS/IPNO</v>
      </c>
      <c r="B19" s="36">
        <f>0.75*2</f>
        <v>1.5</v>
      </c>
      <c r="C19" s="10">
        <f t="shared" si="3"/>
        <v>7458</v>
      </c>
      <c r="D19" s="25">
        <f>ROUND(C19*C8/100,)</f>
        <v>4475</v>
      </c>
      <c r="E19" s="24">
        <v>0</v>
      </c>
      <c r="F19" s="28"/>
      <c r="G19" s="28">
        <v>13000</v>
      </c>
      <c r="H19" s="25">
        <f t="shared" si="4"/>
        <v>7800</v>
      </c>
      <c r="I19" s="30">
        <f t="shared" si="5"/>
        <v>20458</v>
      </c>
      <c r="J19" s="30">
        <f t="shared" si="6"/>
        <v>12275</v>
      </c>
      <c r="K19" s="32">
        <f t="shared" si="0"/>
        <v>32733</v>
      </c>
      <c r="L19" s="28">
        <v>13120</v>
      </c>
      <c r="M19" s="47">
        <f t="shared" si="1"/>
        <v>0.4008187456084074</v>
      </c>
    </row>
    <row r="20" spans="1:13" ht="14.25">
      <c r="A20" s="23" t="str">
        <f t="shared" si="2"/>
        <v>DESY</v>
      </c>
      <c r="B20" s="36">
        <f>0.75*12</f>
        <v>9</v>
      </c>
      <c r="C20" s="10">
        <f>B20*B9</f>
        <v>55800</v>
      </c>
      <c r="D20" s="25">
        <f>C20*C9/100</f>
        <v>33480</v>
      </c>
      <c r="E20" s="24">
        <v>0</v>
      </c>
      <c r="F20" s="28">
        <v>50000</v>
      </c>
      <c r="G20" s="28">
        <v>15000</v>
      </c>
      <c r="H20" s="25">
        <f t="shared" si="4"/>
        <v>39000</v>
      </c>
      <c r="I20" s="30">
        <f t="shared" si="5"/>
        <v>120800</v>
      </c>
      <c r="J20" s="30">
        <f t="shared" si="6"/>
        <v>72480</v>
      </c>
      <c r="K20" s="32">
        <f t="shared" si="0"/>
        <v>193280</v>
      </c>
      <c r="L20" s="28">
        <v>57230</v>
      </c>
      <c r="M20" s="47">
        <f t="shared" si="1"/>
        <v>0.2960989238410596</v>
      </c>
    </row>
    <row r="21" spans="1:15" ht="14.25">
      <c r="A21" s="23" t="str">
        <f t="shared" si="2"/>
        <v>INFN/LNL</v>
      </c>
      <c r="B21" s="36">
        <v>18</v>
      </c>
      <c r="C21" s="10">
        <f>B21*B10</f>
        <v>93600</v>
      </c>
      <c r="D21" s="25">
        <f>C21*C10/100</f>
        <v>56160</v>
      </c>
      <c r="E21" s="24">
        <v>0</v>
      </c>
      <c r="F21" s="28">
        <v>46600</v>
      </c>
      <c r="G21" s="28">
        <v>21000</v>
      </c>
      <c r="H21" s="25">
        <f>(F21+G21)*D10/100</f>
        <v>40560</v>
      </c>
      <c r="I21" s="30">
        <f>C21+E21+F21+G21</f>
        <v>161200</v>
      </c>
      <c r="J21" s="30">
        <f>D21+H21</f>
        <v>96720</v>
      </c>
      <c r="K21" s="32">
        <f t="shared" si="0"/>
        <v>257920</v>
      </c>
      <c r="L21" s="28">
        <v>76065</v>
      </c>
      <c r="M21" s="47">
        <f t="shared" si="1"/>
        <v>0.2949170285359802</v>
      </c>
      <c r="O21">
        <v>257920</v>
      </c>
    </row>
    <row r="22" spans="1:15" ht="14.25">
      <c r="A22" s="23" t="str">
        <f t="shared" si="2"/>
        <v>IPJ Swjerk</v>
      </c>
      <c r="B22" s="36">
        <f>0.75*12</f>
        <v>9</v>
      </c>
      <c r="C22" s="10">
        <f>B22*B11</f>
        <v>46800</v>
      </c>
      <c r="D22" s="25">
        <f>C22*C11/100</f>
        <v>28080</v>
      </c>
      <c r="E22" s="24">
        <v>0</v>
      </c>
      <c r="F22" s="28">
        <v>51000</v>
      </c>
      <c r="G22" s="28">
        <v>15000</v>
      </c>
      <c r="H22" s="25">
        <f>(F22+G22)*D11/100</f>
        <v>39600</v>
      </c>
      <c r="I22" s="30">
        <f>C22+E22+F22+G22</f>
        <v>112800</v>
      </c>
      <c r="J22" s="30">
        <f>D22+H22</f>
        <v>67680</v>
      </c>
      <c r="K22" s="32">
        <f t="shared" si="0"/>
        <v>180480</v>
      </c>
      <c r="L22" s="28">
        <v>70260</v>
      </c>
      <c r="M22" s="47">
        <f t="shared" si="1"/>
        <v>0.38929521276595747</v>
      </c>
      <c r="O22" s="46">
        <f>K21-O21</f>
        <v>0</v>
      </c>
    </row>
    <row r="23" spans="1:12" ht="14.25">
      <c r="A23" s="23" t="str">
        <f t="shared" si="2"/>
        <v>…</v>
      </c>
      <c r="B23" s="36"/>
      <c r="C23" s="10">
        <f>B23*B12</f>
        <v>0</v>
      </c>
      <c r="D23" s="25">
        <f>C23*C12/100</f>
        <v>0</v>
      </c>
      <c r="E23" s="24">
        <v>0</v>
      </c>
      <c r="F23" s="44">
        <v>0</v>
      </c>
      <c r="G23" s="44">
        <v>0</v>
      </c>
      <c r="H23" s="25">
        <f>(F23+G23)*D12/100</f>
        <v>0</v>
      </c>
      <c r="I23" s="30">
        <f>C23+E23+F23+G23</f>
        <v>0</v>
      </c>
      <c r="J23" s="30">
        <f>D23+H23</f>
        <v>0</v>
      </c>
      <c r="K23" s="32">
        <f t="shared" si="0"/>
        <v>0</v>
      </c>
      <c r="L23" s="28">
        <v>0</v>
      </c>
    </row>
    <row r="24" spans="1:12" ht="15" thickBot="1">
      <c r="A24" s="23" t="str">
        <f t="shared" si="2"/>
        <v>…</v>
      </c>
      <c r="B24" s="36"/>
      <c r="C24" s="10">
        <f t="shared" si="3"/>
        <v>0</v>
      </c>
      <c r="D24" s="25">
        <f>C24*C13/100</f>
        <v>0</v>
      </c>
      <c r="E24" s="24">
        <v>0</v>
      </c>
      <c r="F24" s="28">
        <v>0</v>
      </c>
      <c r="G24" s="28">
        <v>0</v>
      </c>
      <c r="H24" s="25">
        <f t="shared" si="4"/>
        <v>0</v>
      </c>
      <c r="I24" s="30">
        <f t="shared" si="5"/>
        <v>0</v>
      </c>
      <c r="J24" s="30">
        <f t="shared" si="6"/>
        <v>0</v>
      </c>
      <c r="K24" s="32">
        <f t="shared" si="0"/>
        <v>0</v>
      </c>
      <c r="L24" s="28">
        <f>K24*0.5</f>
        <v>0</v>
      </c>
    </row>
    <row r="25" spans="1:12" ht="15.75" thickBot="1">
      <c r="A25" s="11" t="s">
        <v>4</v>
      </c>
      <c r="B25" s="12">
        <f aca="true" t="shared" si="7" ref="B25:L25">SUM(B16:B24)</f>
        <v>52.5</v>
      </c>
      <c r="C25" s="13">
        <f t="shared" si="7"/>
        <v>296658</v>
      </c>
      <c r="D25" s="13">
        <f t="shared" si="7"/>
        <v>178274</v>
      </c>
      <c r="E25" s="13">
        <f t="shared" si="7"/>
        <v>0</v>
      </c>
      <c r="F25" s="13">
        <f t="shared" si="7"/>
        <v>225800</v>
      </c>
      <c r="G25" s="29">
        <f t="shared" si="7"/>
        <v>100000</v>
      </c>
      <c r="H25" s="29">
        <f t="shared" si="7"/>
        <v>187020</v>
      </c>
      <c r="I25" s="31">
        <f t="shared" si="7"/>
        <v>622458</v>
      </c>
      <c r="J25" s="14">
        <f t="shared" si="7"/>
        <v>365294</v>
      </c>
      <c r="K25" s="15">
        <f t="shared" si="7"/>
        <v>987752</v>
      </c>
      <c r="L25" s="15">
        <f t="shared" si="7"/>
        <v>314862</v>
      </c>
    </row>
    <row r="26" spans="1:12" ht="15.75" thickBot="1">
      <c r="A26" s="62" t="s">
        <v>9</v>
      </c>
      <c r="B26" s="63"/>
      <c r="C26" s="63"/>
      <c r="D26" s="63"/>
      <c r="E26" s="63"/>
      <c r="F26" s="63"/>
      <c r="G26" s="63"/>
      <c r="H26" s="63"/>
      <c r="I26" s="63"/>
      <c r="J26" s="64"/>
      <c r="K26" s="16">
        <v>995400</v>
      </c>
      <c r="L26" s="16">
        <v>315700</v>
      </c>
    </row>
    <row r="27" spans="1:12" ht="15.75" thickBot="1">
      <c r="A27" s="65" t="s">
        <v>8</v>
      </c>
      <c r="B27" s="66"/>
      <c r="C27" s="66"/>
      <c r="D27" s="66"/>
      <c r="E27" s="66"/>
      <c r="F27" s="66"/>
      <c r="G27" s="66"/>
      <c r="H27" s="66"/>
      <c r="I27" s="66"/>
      <c r="J27" s="67"/>
      <c r="K27" s="17" t="str">
        <f>IF((K26+1-K25)&gt;0,"OK","NOT OK")</f>
        <v>OK</v>
      </c>
      <c r="L27" s="17" t="str">
        <f>IF((L26+1-L25)&gt;0,"OK","NOT OK")</f>
        <v>OK</v>
      </c>
    </row>
    <row r="28" spans="1:12" ht="17.25" customHeight="1">
      <c r="A28" s="1" t="s">
        <v>28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58" t="s">
        <v>16</v>
      </c>
      <c r="B31" s="59"/>
      <c r="C31" s="59"/>
      <c r="D31" s="59"/>
      <c r="E31" s="59"/>
      <c r="F31" s="59"/>
      <c r="G31" s="57"/>
      <c r="H31" s="57"/>
      <c r="I31" s="1"/>
      <c r="J31" s="1"/>
      <c r="K31" s="1"/>
      <c r="L31" s="1"/>
    </row>
    <row r="32" spans="1:12" ht="14.25">
      <c r="A32" s="58" t="s">
        <v>21</v>
      </c>
      <c r="B32" s="59"/>
      <c r="C32" s="59"/>
      <c r="D32" s="59"/>
      <c r="E32" s="59"/>
      <c r="F32" s="59"/>
      <c r="G32" s="59"/>
      <c r="H32" s="57"/>
      <c r="I32" s="4"/>
      <c r="J32" s="1"/>
      <c r="K32" s="1"/>
      <c r="L32" s="1"/>
    </row>
    <row r="33" spans="1:12" ht="14.25">
      <c r="A33" s="58" t="s">
        <v>17</v>
      </c>
      <c r="B33" s="59"/>
      <c r="C33" s="59"/>
      <c r="D33" s="59"/>
      <c r="E33" s="59"/>
      <c r="F33" s="59"/>
      <c r="G33" s="59"/>
      <c r="H33" s="57"/>
      <c r="I33" s="4"/>
      <c r="J33" s="1"/>
      <c r="K33" s="1"/>
      <c r="L33" s="1"/>
    </row>
    <row r="34" spans="1:12" ht="14.25">
      <c r="A34" s="58" t="s">
        <v>18</v>
      </c>
      <c r="B34" s="59"/>
      <c r="C34" s="59"/>
      <c r="D34" s="59"/>
      <c r="E34" s="59"/>
      <c r="F34" s="59"/>
      <c r="G34" s="59"/>
      <c r="H34" s="57"/>
      <c r="I34" s="4"/>
      <c r="J34" s="1"/>
      <c r="K34" s="1"/>
      <c r="L34" s="1"/>
    </row>
    <row r="35" spans="1:8" ht="14.25">
      <c r="A35" s="56" t="s">
        <v>19</v>
      </c>
      <c r="B35" s="56"/>
      <c r="C35" s="56"/>
      <c r="D35" s="56"/>
      <c r="E35" s="56"/>
      <c r="F35" s="56"/>
      <c r="G35" s="56"/>
      <c r="H35" s="57"/>
    </row>
  </sheetData>
  <sheetProtection/>
  <mergeCells count="9">
    <mergeCell ref="A33:H33"/>
    <mergeCell ref="A34:H34"/>
    <mergeCell ref="A35:H35"/>
    <mergeCell ref="A2:E2"/>
    <mergeCell ref="A14:E14"/>
    <mergeCell ref="A26:J26"/>
    <mergeCell ref="A27:J27"/>
    <mergeCell ref="A31:H31"/>
    <mergeCell ref="A32:H32"/>
  </mergeCells>
  <printOptions/>
  <pageMargins left="0.75" right="0.75" top="1" bottom="1" header="0.5" footer="0.5"/>
  <pageSetup horizontalDpi="525" verticalDpi="525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">
      <selection activeCell="A2" sqref="A2:E2"/>
    </sheetView>
  </sheetViews>
  <sheetFormatPr defaultColWidth="11.421875" defaultRowHeight="12.75"/>
  <cols>
    <col min="1" max="1" width="25.57421875" style="0" customWidth="1"/>
    <col min="2" max="2" width="12.00390625" style="0" customWidth="1"/>
    <col min="3" max="3" width="17.7109375" style="0" customWidth="1"/>
    <col min="4" max="4" width="20.140625" style="0" customWidth="1"/>
    <col min="5" max="5" width="12.8515625" style="0" customWidth="1"/>
    <col min="6" max="6" width="15.8515625" style="0" customWidth="1"/>
    <col min="7" max="7" width="14.421875" style="0" customWidth="1"/>
    <col min="8" max="8" width="15.421875" style="0" customWidth="1"/>
    <col min="9" max="9" width="12.421875" style="0" customWidth="1"/>
    <col min="10" max="10" width="14.140625" style="0" customWidth="1"/>
    <col min="11" max="11" width="14.00390625" style="0" customWidth="1"/>
    <col min="12" max="12" width="15.00390625" style="0" customWidth="1"/>
    <col min="13" max="16384" width="9.140625" style="0" customWidth="1"/>
  </cols>
  <sheetData>
    <row r="2" spans="1:6" ht="32.25" customHeight="1">
      <c r="A2" s="68" t="s">
        <v>75</v>
      </c>
      <c r="B2" s="69"/>
      <c r="C2" s="69"/>
      <c r="D2" s="69"/>
      <c r="E2" s="69"/>
      <c r="F2" s="3" t="s">
        <v>22</v>
      </c>
    </row>
    <row r="3" ht="22.5" customHeight="1" thickBot="1"/>
    <row r="4" spans="1:4" ht="66" customHeight="1" thickBot="1" thickTop="1">
      <c r="A4" s="18" t="s">
        <v>25</v>
      </c>
      <c r="B4" s="18" t="s">
        <v>20</v>
      </c>
      <c r="C4" s="18" t="s">
        <v>0</v>
      </c>
      <c r="D4" s="18" t="s">
        <v>15</v>
      </c>
    </row>
    <row r="5" spans="1:10" ht="16.5" thickBot="1">
      <c r="A5" s="22" t="s">
        <v>34</v>
      </c>
      <c r="B5" s="21">
        <v>6200</v>
      </c>
      <c r="C5" s="19">
        <v>60</v>
      </c>
      <c r="D5" s="19">
        <v>60</v>
      </c>
      <c r="J5" s="2"/>
    </row>
    <row r="6" spans="1:10" ht="16.5" thickBot="1">
      <c r="A6" s="22" t="s">
        <v>29</v>
      </c>
      <c r="B6" s="21">
        <v>6200</v>
      </c>
      <c r="C6" s="19">
        <v>60</v>
      </c>
      <c r="D6" s="19">
        <v>60</v>
      </c>
      <c r="J6" s="2"/>
    </row>
    <row r="7" spans="1:10" ht="16.5" thickBot="1">
      <c r="A7" s="22" t="s">
        <v>45</v>
      </c>
      <c r="B7" s="21">
        <v>6200</v>
      </c>
      <c r="C7" s="19">
        <v>60</v>
      </c>
      <c r="D7" s="19">
        <v>60</v>
      </c>
      <c r="F7" s="41">
        <v>39651.317621180555</v>
      </c>
      <c r="G7" t="s">
        <v>71</v>
      </c>
      <c r="J7" s="2"/>
    </row>
    <row r="8" spans="1:10" ht="16.5" thickBot="1">
      <c r="A8" s="22" t="s">
        <v>23</v>
      </c>
      <c r="B8" s="21"/>
      <c r="C8" s="19"/>
      <c r="D8" s="37"/>
      <c r="J8" s="2"/>
    </row>
    <row r="9" spans="1:10" ht="16.5" thickBot="1">
      <c r="A9" s="22" t="s">
        <v>23</v>
      </c>
      <c r="B9" s="21"/>
      <c r="C9" s="19"/>
      <c r="D9" s="37"/>
      <c r="J9" s="2"/>
    </row>
    <row r="10" spans="1:10" ht="16.5" thickBot="1">
      <c r="A10" s="22" t="s">
        <v>23</v>
      </c>
      <c r="B10" s="21"/>
      <c r="C10" s="19"/>
      <c r="D10" s="19"/>
      <c r="J10" s="2"/>
    </row>
    <row r="11" spans="1:10" ht="16.5" thickBot="1">
      <c r="A11" s="22" t="s">
        <v>23</v>
      </c>
      <c r="B11" s="19"/>
      <c r="C11" s="19"/>
      <c r="D11" s="19"/>
      <c r="J11" s="2"/>
    </row>
    <row r="12" spans="1:10" ht="16.5" thickBot="1">
      <c r="A12" s="22" t="s">
        <v>23</v>
      </c>
      <c r="B12" s="19"/>
      <c r="C12" s="19"/>
      <c r="D12" s="19"/>
      <c r="H12" s="5"/>
      <c r="J12" s="2"/>
    </row>
    <row r="13" spans="1:5" ht="46.5" customHeight="1" thickBot="1">
      <c r="A13" s="60" t="s">
        <v>24</v>
      </c>
      <c r="B13" s="61"/>
      <c r="C13" s="61"/>
      <c r="D13" s="61"/>
      <c r="E13" s="61"/>
    </row>
    <row r="14" spans="1:12" ht="50.25" customHeight="1">
      <c r="A14" s="6" t="s">
        <v>26</v>
      </c>
      <c r="B14" s="7" t="s">
        <v>2</v>
      </c>
      <c r="C14" s="7" t="s">
        <v>5</v>
      </c>
      <c r="D14" s="7" t="s">
        <v>6</v>
      </c>
      <c r="E14" s="7" t="s">
        <v>3</v>
      </c>
      <c r="F14" s="7" t="s">
        <v>12</v>
      </c>
      <c r="G14" s="7" t="s">
        <v>10</v>
      </c>
      <c r="H14" s="7" t="s">
        <v>13</v>
      </c>
      <c r="I14" s="8" t="s">
        <v>14</v>
      </c>
      <c r="J14" s="8" t="s">
        <v>11</v>
      </c>
      <c r="K14" s="9" t="s">
        <v>7</v>
      </c>
      <c r="L14" s="9" t="s">
        <v>27</v>
      </c>
    </row>
    <row r="15" spans="1:13" ht="14.25">
      <c r="A15" s="23" t="str">
        <f>A5</f>
        <v>CI</v>
      </c>
      <c r="B15" s="36">
        <v>25</v>
      </c>
      <c r="C15" s="10">
        <f>B15*B5</f>
        <v>155000</v>
      </c>
      <c r="D15" s="25">
        <f aca="true" t="shared" si="0" ref="D15:D22">C15*C5/100</f>
        <v>93000</v>
      </c>
      <c r="E15" s="24">
        <v>0</v>
      </c>
      <c r="F15" s="28">
        <v>27800</v>
      </c>
      <c r="G15" s="28">
        <v>17000</v>
      </c>
      <c r="H15" s="25">
        <f>(F15+G15)*D5/100</f>
        <v>26880</v>
      </c>
      <c r="I15" s="30">
        <f>C15+E15+F15+G15</f>
        <v>199800</v>
      </c>
      <c r="J15" s="30">
        <f>D15+H15</f>
        <v>119880</v>
      </c>
      <c r="K15" s="32">
        <f aca="true" t="shared" si="1" ref="K15:K22">ROUND(SUM(I15:J15),0)</f>
        <v>319680</v>
      </c>
      <c r="L15" s="28">
        <v>95900</v>
      </c>
      <c r="M15" s="47">
        <f>L15/K15</f>
        <v>0.2999874874874875</v>
      </c>
    </row>
    <row r="16" spans="1:13" ht="14.25">
      <c r="A16" s="23" t="str">
        <f aca="true" t="shared" si="2" ref="A16:A22">A6</f>
        <v>DESY</v>
      </c>
      <c r="B16" s="33">
        <v>31</v>
      </c>
      <c r="C16" s="10">
        <f aca="true" t="shared" si="3" ref="C16:C22">B16*B6</f>
        <v>192200</v>
      </c>
      <c r="D16" s="25">
        <f t="shared" si="0"/>
        <v>115320</v>
      </c>
      <c r="E16" s="26">
        <v>0</v>
      </c>
      <c r="F16" s="28">
        <v>62000</v>
      </c>
      <c r="G16" s="28">
        <v>8300</v>
      </c>
      <c r="H16" s="25">
        <f>(F16+G16)*D6/100</f>
        <v>42180</v>
      </c>
      <c r="I16" s="30">
        <f aca="true" t="shared" si="4" ref="I16:I22">C16+E16+F16+G16</f>
        <v>262500</v>
      </c>
      <c r="J16" s="30">
        <f aca="true" t="shared" si="5" ref="J16:J22">D16+H16</f>
        <v>157500</v>
      </c>
      <c r="K16" s="32">
        <f t="shared" si="1"/>
        <v>420000</v>
      </c>
      <c r="L16" s="28">
        <v>125800</v>
      </c>
      <c r="M16" s="47">
        <f>L16/K16</f>
        <v>0.2995238095238095</v>
      </c>
    </row>
    <row r="17" spans="1:13" ht="14.25">
      <c r="A17" s="23" t="str">
        <f t="shared" si="2"/>
        <v>URostock</v>
      </c>
      <c r="B17" s="34">
        <v>24</v>
      </c>
      <c r="C17" s="10">
        <f t="shared" si="3"/>
        <v>148800</v>
      </c>
      <c r="D17" s="25">
        <f t="shared" si="0"/>
        <v>89280</v>
      </c>
      <c r="E17" s="26">
        <v>0</v>
      </c>
      <c r="F17" s="28">
        <v>13000</v>
      </c>
      <c r="G17" s="28">
        <v>13000</v>
      </c>
      <c r="H17" s="25">
        <f aca="true" t="shared" si="6" ref="H17:H22">(F17+G17)*D7/100</f>
        <v>15600</v>
      </c>
      <c r="I17" s="30">
        <f t="shared" si="4"/>
        <v>174800</v>
      </c>
      <c r="J17" s="30">
        <f t="shared" si="5"/>
        <v>104880</v>
      </c>
      <c r="K17" s="32">
        <f t="shared" si="1"/>
        <v>279680</v>
      </c>
      <c r="L17" s="28">
        <v>83900</v>
      </c>
      <c r="M17" s="47">
        <f>L17/K17</f>
        <v>0.29998569794050345</v>
      </c>
    </row>
    <row r="18" spans="1:12" ht="14.25">
      <c r="A18" s="23" t="str">
        <f t="shared" si="2"/>
        <v>…</v>
      </c>
      <c r="B18" s="34"/>
      <c r="C18" s="10">
        <f t="shared" si="3"/>
        <v>0</v>
      </c>
      <c r="D18" s="25">
        <f t="shared" si="0"/>
        <v>0</v>
      </c>
      <c r="E18" s="26">
        <v>0</v>
      </c>
      <c r="F18" s="28"/>
      <c r="G18" s="28"/>
      <c r="H18" s="25">
        <f t="shared" si="6"/>
        <v>0</v>
      </c>
      <c r="I18" s="30">
        <f t="shared" si="4"/>
        <v>0</v>
      </c>
      <c r="J18" s="30">
        <f t="shared" si="5"/>
        <v>0</v>
      </c>
      <c r="K18" s="32">
        <f t="shared" si="1"/>
        <v>0</v>
      </c>
      <c r="L18" s="28"/>
    </row>
    <row r="19" spans="1:12" ht="14.25">
      <c r="A19" s="23" t="str">
        <f t="shared" si="2"/>
        <v>…</v>
      </c>
      <c r="B19" s="34"/>
      <c r="C19" s="10">
        <f t="shared" si="3"/>
        <v>0</v>
      </c>
      <c r="D19" s="25">
        <f t="shared" si="0"/>
        <v>0</v>
      </c>
      <c r="E19" s="26">
        <v>0</v>
      </c>
      <c r="F19" s="28"/>
      <c r="G19" s="28"/>
      <c r="H19" s="25">
        <f t="shared" si="6"/>
        <v>0</v>
      </c>
      <c r="I19" s="30">
        <f t="shared" si="4"/>
        <v>0</v>
      </c>
      <c r="J19" s="30">
        <f t="shared" si="5"/>
        <v>0</v>
      </c>
      <c r="K19" s="32">
        <f t="shared" si="1"/>
        <v>0</v>
      </c>
      <c r="L19" s="28"/>
    </row>
    <row r="20" spans="1:12" ht="14.25">
      <c r="A20" s="23" t="str">
        <f t="shared" si="2"/>
        <v>…</v>
      </c>
      <c r="B20" s="34"/>
      <c r="C20" s="10">
        <f t="shared" si="3"/>
        <v>0</v>
      </c>
      <c r="D20" s="25">
        <f t="shared" si="0"/>
        <v>0</v>
      </c>
      <c r="E20" s="27">
        <v>0</v>
      </c>
      <c r="F20" s="28"/>
      <c r="G20" s="28"/>
      <c r="H20" s="25">
        <f t="shared" si="6"/>
        <v>0</v>
      </c>
      <c r="I20" s="30">
        <f t="shared" si="4"/>
        <v>0</v>
      </c>
      <c r="J20" s="30">
        <f t="shared" si="5"/>
        <v>0</v>
      </c>
      <c r="K20" s="32">
        <f t="shared" si="1"/>
        <v>0</v>
      </c>
      <c r="L20" s="28"/>
    </row>
    <row r="21" spans="1:12" ht="14.25">
      <c r="A21" s="23" t="str">
        <f t="shared" si="2"/>
        <v>…</v>
      </c>
      <c r="B21" s="35"/>
      <c r="C21" s="10">
        <f t="shared" si="3"/>
        <v>0</v>
      </c>
      <c r="D21" s="25">
        <f t="shared" si="0"/>
        <v>0</v>
      </c>
      <c r="E21" s="26">
        <v>0</v>
      </c>
      <c r="F21" s="26"/>
      <c r="G21" s="28"/>
      <c r="H21" s="25">
        <f t="shared" si="6"/>
        <v>0</v>
      </c>
      <c r="I21" s="30">
        <f t="shared" si="4"/>
        <v>0</v>
      </c>
      <c r="J21" s="30">
        <f t="shared" si="5"/>
        <v>0</v>
      </c>
      <c r="K21" s="32">
        <f t="shared" si="1"/>
        <v>0</v>
      </c>
      <c r="L21" s="28"/>
    </row>
    <row r="22" spans="1:12" ht="15" thickBot="1">
      <c r="A22" s="23" t="str">
        <f t="shared" si="2"/>
        <v>…</v>
      </c>
      <c r="B22" s="24"/>
      <c r="C22" s="10">
        <f t="shared" si="3"/>
        <v>0</v>
      </c>
      <c r="D22" s="25">
        <f t="shared" si="0"/>
        <v>0</v>
      </c>
      <c r="E22" s="26">
        <v>0</v>
      </c>
      <c r="F22" s="26"/>
      <c r="G22" s="28"/>
      <c r="H22" s="25">
        <f t="shared" si="6"/>
        <v>0</v>
      </c>
      <c r="I22" s="30">
        <f t="shared" si="4"/>
        <v>0</v>
      </c>
      <c r="J22" s="30">
        <f t="shared" si="5"/>
        <v>0</v>
      </c>
      <c r="K22" s="32">
        <f t="shared" si="1"/>
        <v>0</v>
      </c>
      <c r="L22" s="28"/>
    </row>
    <row r="23" spans="1:12" ht="15.75" thickBot="1">
      <c r="A23" s="11" t="s">
        <v>4</v>
      </c>
      <c r="B23" s="12">
        <f aca="true" t="shared" si="7" ref="B23:L23">SUM(B15:B22)</f>
        <v>80</v>
      </c>
      <c r="C23" s="13">
        <f t="shared" si="7"/>
        <v>496000</v>
      </c>
      <c r="D23" s="13">
        <f t="shared" si="7"/>
        <v>297600</v>
      </c>
      <c r="E23" s="13">
        <f t="shared" si="7"/>
        <v>0</v>
      </c>
      <c r="F23" s="13">
        <f t="shared" si="7"/>
        <v>102800</v>
      </c>
      <c r="G23" s="29">
        <f t="shared" si="7"/>
        <v>38300</v>
      </c>
      <c r="H23" s="29">
        <f t="shared" si="7"/>
        <v>84660</v>
      </c>
      <c r="I23" s="31">
        <f t="shared" si="7"/>
        <v>637100</v>
      </c>
      <c r="J23" s="14">
        <f t="shared" si="7"/>
        <v>382260</v>
      </c>
      <c r="K23" s="15">
        <f t="shared" si="7"/>
        <v>1019360</v>
      </c>
      <c r="L23" s="15">
        <f t="shared" si="7"/>
        <v>305600</v>
      </c>
    </row>
    <row r="24" spans="1:12" ht="15.75" thickBot="1">
      <c r="A24" s="62" t="s">
        <v>9</v>
      </c>
      <c r="B24" s="63"/>
      <c r="C24" s="63"/>
      <c r="D24" s="63"/>
      <c r="E24" s="63"/>
      <c r="F24" s="63"/>
      <c r="G24" s="63"/>
      <c r="H24" s="63"/>
      <c r="I24" s="63"/>
      <c r="J24" s="64"/>
      <c r="K24" s="16">
        <v>1018500</v>
      </c>
      <c r="L24" s="16">
        <v>305600</v>
      </c>
    </row>
    <row r="25" spans="1:12" ht="15.75" thickBot="1">
      <c r="A25" s="65" t="s">
        <v>8</v>
      </c>
      <c r="B25" s="66"/>
      <c r="C25" s="66"/>
      <c r="D25" s="66"/>
      <c r="E25" s="66"/>
      <c r="F25" s="66"/>
      <c r="G25" s="66"/>
      <c r="H25" s="66"/>
      <c r="I25" s="66"/>
      <c r="J25" s="67"/>
      <c r="K25" s="17" t="str">
        <f>IF((K24+1-K23)&gt;0,"OK","NOT OK")</f>
        <v>NOT OK</v>
      </c>
      <c r="L25" s="17" t="str">
        <f>IF((L24+1-L23)&gt;0,"OK","NOT OK")</f>
        <v>OK</v>
      </c>
    </row>
    <row r="26" spans="1:12" ht="17.25" customHeight="1">
      <c r="A26" s="1" t="s">
        <v>28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58" t="s">
        <v>16</v>
      </c>
      <c r="B29" s="59"/>
      <c r="C29" s="59"/>
      <c r="D29" s="59"/>
      <c r="E29" s="59"/>
      <c r="F29" s="59"/>
      <c r="G29" s="57"/>
      <c r="H29" s="57"/>
      <c r="I29" s="1"/>
      <c r="J29" s="1"/>
      <c r="K29" s="1"/>
      <c r="L29" s="1"/>
    </row>
    <row r="30" spans="1:12" ht="14.25">
      <c r="A30" s="58" t="s">
        <v>21</v>
      </c>
      <c r="B30" s="59"/>
      <c r="C30" s="59"/>
      <c r="D30" s="59"/>
      <c r="E30" s="59"/>
      <c r="F30" s="59"/>
      <c r="G30" s="59"/>
      <c r="H30" s="57"/>
      <c r="I30" s="4"/>
      <c r="J30" s="1"/>
      <c r="K30" s="1"/>
      <c r="L30" s="1"/>
    </row>
    <row r="31" spans="1:12" ht="14.25">
      <c r="A31" s="58" t="s">
        <v>17</v>
      </c>
      <c r="B31" s="59"/>
      <c r="C31" s="59"/>
      <c r="D31" s="59"/>
      <c r="E31" s="59"/>
      <c r="F31" s="59"/>
      <c r="G31" s="59"/>
      <c r="H31" s="57"/>
      <c r="I31" s="4"/>
      <c r="J31" s="1"/>
      <c r="K31" s="1"/>
      <c r="L31" s="1"/>
    </row>
    <row r="32" spans="1:12" ht="14.25">
      <c r="A32" s="58" t="s">
        <v>18</v>
      </c>
      <c r="B32" s="59"/>
      <c r="C32" s="59"/>
      <c r="D32" s="59"/>
      <c r="E32" s="59"/>
      <c r="F32" s="59"/>
      <c r="G32" s="59"/>
      <c r="H32" s="57"/>
      <c r="I32" s="4"/>
      <c r="J32" s="1"/>
      <c r="K32" s="1"/>
      <c r="L32" s="1"/>
    </row>
    <row r="33" spans="1:8" ht="14.25">
      <c r="A33" s="56" t="s">
        <v>19</v>
      </c>
      <c r="B33" s="56"/>
      <c r="C33" s="56"/>
      <c r="D33" s="56"/>
      <c r="E33" s="56"/>
      <c r="F33" s="56"/>
      <c r="G33" s="56"/>
      <c r="H33" s="57"/>
    </row>
  </sheetData>
  <sheetProtection/>
  <mergeCells count="9">
    <mergeCell ref="A31:H31"/>
    <mergeCell ref="A32:H32"/>
    <mergeCell ref="A33:H33"/>
    <mergeCell ref="A2:E2"/>
    <mergeCell ref="A13:E13"/>
    <mergeCell ref="A24:J24"/>
    <mergeCell ref="A25:J25"/>
    <mergeCell ref="A29:H29"/>
    <mergeCell ref="A30:H30"/>
  </mergeCells>
  <printOptions/>
  <pageMargins left="0.75" right="0.75" top="1" bottom="1" header="0.5" footer="0.5"/>
  <pageSetup horizontalDpi="525" verticalDpi="525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25.57421875" style="0" customWidth="1"/>
    <col min="2" max="2" width="12.00390625" style="0" customWidth="1"/>
    <col min="3" max="3" width="17.7109375" style="0" customWidth="1"/>
    <col min="4" max="4" width="20.140625" style="0" customWidth="1"/>
    <col min="5" max="5" width="12.8515625" style="0" customWidth="1"/>
    <col min="6" max="6" width="15.8515625" style="0" customWidth="1"/>
    <col min="7" max="7" width="14.421875" style="0" customWidth="1"/>
    <col min="8" max="8" width="15.421875" style="0" customWidth="1"/>
    <col min="9" max="9" width="12.421875" style="0" customWidth="1"/>
    <col min="10" max="10" width="14.140625" style="0" customWidth="1"/>
    <col min="11" max="11" width="14.00390625" style="0" customWidth="1"/>
    <col min="12" max="12" width="15.00390625" style="0" customWidth="1"/>
    <col min="13" max="16384" width="9.140625" style="0" customWidth="1"/>
  </cols>
  <sheetData>
    <row r="2" spans="1:6" ht="32.25" customHeight="1">
      <c r="A2" s="68" t="s">
        <v>76</v>
      </c>
      <c r="B2" s="69"/>
      <c r="C2" s="69"/>
      <c r="D2" s="69"/>
      <c r="E2" s="69"/>
      <c r="F2" s="3" t="s">
        <v>57</v>
      </c>
    </row>
    <row r="3" ht="22.5" customHeight="1" thickBot="1"/>
    <row r="4" spans="1:11" ht="66" customHeight="1" thickBot="1" thickTop="1">
      <c r="A4" s="18" t="s">
        <v>25</v>
      </c>
      <c r="B4" s="18" t="s">
        <v>20</v>
      </c>
      <c r="C4" s="18" t="s">
        <v>0</v>
      </c>
      <c r="D4" s="18" t="s">
        <v>15</v>
      </c>
      <c r="G4" s="38" t="s">
        <v>55</v>
      </c>
      <c r="H4" s="38" t="s">
        <v>56</v>
      </c>
      <c r="J4" s="38" t="s">
        <v>55</v>
      </c>
      <c r="K4" s="38" t="s">
        <v>56</v>
      </c>
    </row>
    <row r="5" spans="1:11" ht="15" thickBot="1">
      <c r="A5" s="22" t="s">
        <v>29</v>
      </c>
      <c r="B5" s="21">
        <v>6200</v>
      </c>
      <c r="C5" s="19">
        <v>60</v>
      </c>
      <c r="D5" s="19">
        <v>60</v>
      </c>
      <c r="G5" s="38">
        <v>2875</v>
      </c>
      <c r="H5" s="38">
        <v>23.721739130434784</v>
      </c>
      <c r="I5" s="38" t="s">
        <v>54</v>
      </c>
      <c r="J5" s="38">
        <v>6200</v>
      </c>
      <c r="K5" s="45">
        <v>11</v>
      </c>
    </row>
    <row r="6" spans="1:11" ht="15" thickBot="1">
      <c r="A6" s="22" t="s">
        <v>39</v>
      </c>
      <c r="B6" s="21">
        <v>2875</v>
      </c>
      <c r="C6" s="19">
        <v>60</v>
      </c>
      <c r="D6" s="19">
        <v>60</v>
      </c>
      <c r="G6" s="38">
        <v>2875</v>
      </c>
      <c r="H6" s="38">
        <v>10.782608695652174</v>
      </c>
      <c r="I6" s="38" t="s">
        <v>54</v>
      </c>
      <c r="J6" s="38">
        <v>6200</v>
      </c>
      <c r="K6" s="45">
        <v>5</v>
      </c>
    </row>
    <row r="7" spans="1:11" ht="15" thickBot="1">
      <c r="A7" s="22" t="s">
        <v>83</v>
      </c>
      <c r="B7" s="21">
        <v>2875</v>
      </c>
      <c r="C7" s="19">
        <v>60</v>
      </c>
      <c r="D7" s="19">
        <v>60</v>
      </c>
      <c r="G7" s="38">
        <v>2875</v>
      </c>
      <c r="H7" s="38">
        <v>23.721739130434784</v>
      </c>
      <c r="I7" s="38" t="s">
        <v>54</v>
      </c>
      <c r="J7" s="38">
        <v>6200</v>
      </c>
      <c r="K7" s="45">
        <v>11</v>
      </c>
    </row>
    <row r="8" spans="1:10" ht="16.5" thickBot="1">
      <c r="A8" s="22" t="s">
        <v>38</v>
      </c>
      <c r="B8" s="21">
        <v>2875</v>
      </c>
      <c r="C8" s="19">
        <v>60</v>
      </c>
      <c r="D8" s="19">
        <v>60</v>
      </c>
      <c r="J8" s="2"/>
    </row>
    <row r="9" spans="1:10" ht="16.5" thickBot="1">
      <c r="A9" s="22" t="s">
        <v>82</v>
      </c>
      <c r="B9" s="21">
        <v>2875</v>
      </c>
      <c r="C9" s="19">
        <v>60</v>
      </c>
      <c r="D9" s="19">
        <v>60</v>
      </c>
      <c r="F9" s="43">
        <v>39505</v>
      </c>
      <c r="G9" t="s">
        <v>64</v>
      </c>
      <c r="J9" s="2"/>
    </row>
    <row r="10" spans="1:10" ht="16.5" thickBot="1">
      <c r="A10" s="22" t="s">
        <v>23</v>
      </c>
      <c r="B10" s="21"/>
      <c r="C10" s="19"/>
      <c r="D10" s="19"/>
      <c r="J10" s="2"/>
    </row>
    <row r="11" spans="1:12" ht="16.5" thickBot="1">
      <c r="A11" s="22" t="s">
        <v>23</v>
      </c>
      <c r="B11" s="19"/>
      <c r="C11" s="19"/>
      <c r="D11" s="19"/>
      <c r="F11" s="41">
        <v>39651.31002662037</v>
      </c>
      <c r="G11" t="s">
        <v>67</v>
      </c>
      <c r="J11" s="2"/>
      <c r="L11" s="46"/>
    </row>
    <row r="12" spans="1:10" ht="16.5" thickBot="1">
      <c r="A12" s="22" t="s">
        <v>23</v>
      </c>
      <c r="B12" s="19"/>
      <c r="C12" s="19"/>
      <c r="D12" s="19"/>
      <c r="F12" s="41">
        <v>39651.317621180555</v>
      </c>
      <c r="G12" t="s">
        <v>71</v>
      </c>
      <c r="H12" s="5"/>
      <c r="J12" s="2"/>
    </row>
    <row r="13" spans="1:5" ht="46.5" customHeight="1" thickBot="1">
      <c r="A13" s="60" t="s">
        <v>24</v>
      </c>
      <c r="B13" s="61"/>
      <c r="C13" s="61"/>
      <c r="D13" s="61"/>
      <c r="E13" s="61"/>
    </row>
    <row r="14" spans="1:12" ht="50.25" customHeight="1">
      <c r="A14" s="6" t="s">
        <v>26</v>
      </c>
      <c r="B14" s="7" t="s">
        <v>2</v>
      </c>
      <c r="C14" s="7" t="s">
        <v>5</v>
      </c>
      <c r="D14" s="7" t="s">
        <v>6</v>
      </c>
      <c r="E14" s="7" t="s">
        <v>3</v>
      </c>
      <c r="F14" s="7" t="s">
        <v>12</v>
      </c>
      <c r="G14" s="7" t="s">
        <v>10</v>
      </c>
      <c r="H14" s="7" t="s">
        <v>13</v>
      </c>
      <c r="I14" s="8" t="s">
        <v>14</v>
      </c>
      <c r="J14" s="8" t="s">
        <v>11</v>
      </c>
      <c r="K14" s="9" t="s">
        <v>7</v>
      </c>
      <c r="L14" s="9" t="s">
        <v>27</v>
      </c>
    </row>
    <row r="15" spans="1:14" ht="14.25">
      <c r="A15" s="23" t="str">
        <f>A5</f>
        <v>DESY</v>
      </c>
      <c r="B15" s="36">
        <v>35</v>
      </c>
      <c r="C15" s="10">
        <f>B15*B5</f>
        <v>217000</v>
      </c>
      <c r="D15" s="25">
        <f aca="true" t="shared" si="0" ref="D15:D22">C15*C5/100</f>
        <v>130200</v>
      </c>
      <c r="E15" s="24">
        <v>0</v>
      </c>
      <c r="F15" s="28">
        <v>158500</v>
      </c>
      <c r="G15" s="28">
        <v>19000</v>
      </c>
      <c r="H15" s="25">
        <f>(F15+G15)*D5/100</f>
        <v>106500</v>
      </c>
      <c r="I15" s="30">
        <f aca="true" t="shared" si="1" ref="I15:I22">C15+E15+F15+G15</f>
        <v>394500</v>
      </c>
      <c r="J15" s="30">
        <f>D15+H15</f>
        <v>236700</v>
      </c>
      <c r="K15" s="32">
        <f aca="true" t="shared" si="2" ref="K15:K22">ROUND(SUM(I15:J15),0)</f>
        <v>631200</v>
      </c>
      <c r="L15" s="28">
        <v>189360</v>
      </c>
      <c r="N15" s="47">
        <f>L15/K15</f>
        <v>0.3</v>
      </c>
    </row>
    <row r="16" spans="1:14" ht="14.25">
      <c r="A16" s="23" t="str">
        <f aca="true" t="shared" si="3" ref="A16:A22">A6</f>
        <v>TUL (Lodz)</v>
      </c>
      <c r="B16" s="33">
        <v>38</v>
      </c>
      <c r="C16" s="10">
        <f aca="true" t="shared" si="4" ref="C16:C22">B16*B6</f>
        <v>109250</v>
      </c>
      <c r="D16" s="25">
        <f t="shared" si="0"/>
        <v>65550</v>
      </c>
      <c r="E16" s="26">
        <v>0</v>
      </c>
      <c r="F16" s="28">
        <v>104000</v>
      </c>
      <c r="G16" s="28">
        <v>21000</v>
      </c>
      <c r="H16" s="25">
        <f>(F16+G16)*D6/100</f>
        <v>75000</v>
      </c>
      <c r="I16" s="30">
        <f t="shared" si="1"/>
        <v>234250</v>
      </c>
      <c r="J16" s="30">
        <f aca="true" t="shared" si="5" ref="J16:J22">D16+H16</f>
        <v>140550</v>
      </c>
      <c r="K16" s="32">
        <f t="shared" si="2"/>
        <v>374800</v>
      </c>
      <c r="L16" s="28">
        <v>149920</v>
      </c>
      <c r="N16" s="47">
        <f>L16/K16</f>
        <v>0.4</v>
      </c>
    </row>
    <row r="17" spans="1:14" ht="14.25">
      <c r="A17" s="23" t="str">
        <f>A7</f>
        <v>IFJ PAN (Krakow)</v>
      </c>
      <c r="B17" s="34">
        <v>8</v>
      </c>
      <c r="C17" s="10">
        <f t="shared" si="4"/>
        <v>23000</v>
      </c>
      <c r="D17" s="25">
        <f t="shared" si="0"/>
        <v>13800</v>
      </c>
      <c r="E17" s="26">
        <v>0</v>
      </c>
      <c r="F17" s="28">
        <v>10000</v>
      </c>
      <c r="G17" s="28">
        <v>5000</v>
      </c>
      <c r="H17" s="25">
        <f aca="true" t="shared" si="6" ref="H17:H22">(F17+G17)*D7/100</f>
        <v>9000</v>
      </c>
      <c r="I17" s="30">
        <f t="shared" si="1"/>
        <v>38000</v>
      </c>
      <c r="J17" s="30">
        <f t="shared" si="5"/>
        <v>22800</v>
      </c>
      <c r="K17" s="32">
        <f t="shared" si="2"/>
        <v>60800</v>
      </c>
      <c r="L17" s="28">
        <v>24320</v>
      </c>
      <c r="N17" s="47">
        <f>L17/K17</f>
        <v>0.4</v>
      </c>
    </row>
    <row r="18" spans="1:14" ht="14.25">
      <c r="A18" s="23" t="str">
        <f t="shared" si="3"/>
        <v>WUT (Warsaw)</v>
      </c>
      <c r="B18" s="34">
        <v>22</v>
      </c>
      <c r="C18" s="10">
        <f t="shared" si="4"/>
        <v>63250</v>
      </c>
      <c r="D18" s="25">
        <f t="shared" si="0"/>
        <v>37950</v>
      </c>
      <c r="E18" s="26">
        <v>0</v>
      </c>
      <c r="F18" s="28">
        <v>85000</v>
      </c>
      <c r="G18" s="28">
        <v>13000</v>
      </c>
      <c r="H18" s="25">
        <f t="shared" si="6"/>
        <v>58800</v>
      </c>
      <c r="I18" s="30">
        <f t="shared" si="1"/>
        <v>161250</v>
      </c>
      <c r="J18" s="30">
        <f t="shared" si="5"/>
        <v>96750</v>
      </c>
      <c r="K18" s="32">
        <f t="shared" si="2"/>
        <v>258000</v>
      </c>
      <c r="L18" s="28">
        <v>103200</v>
      </c>
      <c r="N18" s="47">
        <f>L18/K18</f>
        <v>0.4</v>
      </c>
    </row>
    <row r="19" spans="1:14" ht="14.25">
      <c r="A19" s="23" t="str">
        <f t="shared" si="3"/>
        <v>IPJ (Swierk)</v>
      </c>
      <c r="B19" s="34">
        <v>17</v>
      </c>
      <c r="C19" s="10">
        <f t="shared" si="4"/>
        <v>48875</v>
      </c>
      <c r="D19" s="25">
        <f t="shared" si="0"/>
        <v>29325</v>
      </c>
      <c r="E19" s="26">
        <v>0</v>
      </c>
      <c r="F19" s="28">
        <v>30000</v>
      </c>
      <c r="G19" s="28">
        <v>8000</v>
      </c>
      <c r="H19" s="25">
        <f t="shared" si="6"/>
        <v>22800</v>
      </c>
      <c r="I19" s="30">
        <f t="shared" si="1"/>
        <v>86875</v>
      </c>
      <c r="J19" s="30">
        <f t="shared" si="5"/>
        <v>52125</v>
      </c>
      <c r="K19" s="32">
        <f t="shared" si="2"/>
        <v>139000</v>
      </c>
      <c r="L19" s="28">
        <v>55600</v>
      </c>
      <c r="N19" s="47">
        <f>L19/K19</f>
        <v>0.4</v>
      </c>
    </row>
    <row r="20" spans="1:12" ht="14.25">
      <c r="A20" s="23" t="str">
        <f t="shared" si="3"/>
        <v>…</v>
      </c>
      <c r="B20" s="35"/>
      <c r="C20" s="10">
        <f t="shared" si="4"/>
        <v>0</v>
      </c>
      <c r="D20" s="25">
        <f t="shared" si="0"/>
        <v>0</v>
      </c>
      <c r="E20" s="27">
        <v>0</v>
      </c>
      <c r="F20" s="26"/>
      <c r="G20" s="28"/>
      <c r="H20" s="25">
        <f t="shared" si="6"/>
        <v>0</v>
      </c>
      <c r="I20" s="30">
        <f t="shared" si="1"/>
        <v>0</v>
      </c>
      <c r="J20" s="30">
        <f t="shared" si="5"/>
        <v>0</v>
      </c>
      <c r="K20" s="32">
        <f t="shared" si="2"/>
        <v>0</v>
      </c>
      <c r="L20" s="28"/>
    </row>
    <row r="21" spans="1:12" ht="14.25">
      <c r="A21" s="23" t="str">
        <f t="shared" si="3"/>
        <v>…</v>
      </c>
      <c r="B21" s="35"/>
      <c r="C21" s="10">
        <f t="shared" si="4"/>
        <v>0</v>
      </c>
      <c r="D21" s="25">
        <f t="shared" si="0"/>
        <v>0</v>
      </c>
      <c r="E21" s="26">
        <v>0</v>
      </c>
      <c r="F21" s="26"/>
      <c r="G21" s="28"/>
      <c r="H21" s="25">
        <f t="shared" si="6"/>
        <v>0</v>
      </c>
      <c r="I21" s="30">
        <f t="shared" si="1"/>
        <v>0</v>
      </c>
      <c r="J21" s="30">
        <f t="shared" si="5"/>
        <v>0</v>
      </c>
      <c r="K21" s="32">
        <f t="shared" si="2"/>
        <v>0</v>
      </c>
      <c r="L21" s="28"/>
    </row>
    <row r="22" spans="1:12" ht="15" thickBot="1">
      <c r="A22" s="23" t="str">
        <f t="shared" si="3"/>
        <v>…</v>
      </c>
      <c r="B22" s="24"/>
      <c r="C22" s="10">
        <f t="shared" si="4"/>
        <v>0</v>
      </c>
      <c r="D22" s="25">
        <f t="shared" si="0"/>
        <v>0</v>
      </c>
      <c r="E22" s="26">
        <v>0</v>
      </c>
      <c r="F22" s="26"/>
      <c r="G22" s="28"/>
      <c r="H22" s="25">
        <f t="shared" si="6"/>
        <v>0</v>
      </c>
      <c r="I22" s="30">
        <f t="shared" si="1"/>
        <v>0</v>
      </c>
      <c r="J22" s="30">
        <f t="shared" si="5"/>
        <v>0</v>
      </c>
      <c r="K22" s="32">
        <f t="shared" si="2"/>
        <v>0</v>
      </c>
      <c r="L22" s="28"/>
    </row>
    <row r="23" spans="1:12" ht="15.75" thickBot="1">
      <c r="A23" s="11" t="s">
        <v>4</v>
      </c>
      <c r="B23" s="12">
        <f aca="true" t="shared" si="7" ref="B23:K23">SUM(B15:B22)</f>
        <v>120</v>
      </c>
      <c r="C23" s="13">
        <f t="shared" si="7"/>
        <v>461375</v>
      </c>
      <c r="D23" s="13">
        <f t="shared" si="7"/>
        <v>276825</v>
      </c>
      <c r="E23" s="13">
        <f t="shared" si="7"/>
        <v>0</v>
      </c>
      <c r="F23" s="13">
        <f t="shared" si="7"/>
        <v>387500</v>
      </c>
      <c r="G23" s="29">
        <f t="shared" si="7"/>
        <v>66000</v>
      </c>
      <c r="H23" s="29">
        <f t="shared" si="7"/>
        <v>272100</v>
      </c>
      <c r="I23" s="31">
        <f t="shared" si="7"/>
        <v>914875</v>
      </c>
      <c r="J23" s="14">
        <f t="shared" si="7"/>
        <v>548925</v>
      </c>
      <c r="K23" s="15">
        <f t="shared" si="7"/>
        <v>1463800</v>
      </c>
      <c r="L23" s="15">
        <f>SUM(L15:L22)</f>
        <v>522400</v>
      </c>
    </row>
    <row r="24" spans="1:14" ht="15.75" thickBot="1">
      <c r="A24" s="62" t="s">
        <v>9</v>
      </c>
      <c r="B24" s="63"/>
      <c r="C24" s="63"/>
      <c r="D24" s="63"/>
      <c r="E24" s="63"/>
      <c r="F24" s="63"/>
      <c r="G24" s="63"/>
      <c r="H24" s="63"/>
      <c r="I24" s="63"/>
      <c r="J24" s="64"/>
      <c r="K24" s="16">
        <v>1472700</v>
      </c>
      <c r="L24" s="16">
        <v>522400</v>
      </c>
      <c r="N24">
        <f>L24/K24</f>
        <v>0.35472261832009233</v>
      </c>
    </row>
    <row r="25" spans="1:12" ht="15.75" thickBot="1">
      <c r="A25" s="65" t="s">
        <v>8</v>
      </c>
      <c r="B25" s="66"/>
      <c r="C25" s="66"/>
      <c r="D25" s="66"/>
      <c r="E25" s="66"/>
      <c r="F25" s="66"/>
      <c r="G25" s="66"/>
      <c r="H25" s="66"/>
      <c r="I25" s="66"/>
      <c r="J25" s="67"/>
      <c r="K25" s="17" t="str">
        <f>IF((K24+1-K23)&gt;0,"OK","NOT OK")</f>
        <v>OK</v>
      </c>
      <c r="L25" s="17" t="str">
        <f>IF((L24+1-L23)&gt;0,"OK","NOT OK")</f>
        <v>OK</v>
      </c>
    </row>
    <row r="26" spans="1:12" ht="17.25" customHeight="1">
      <c r="A26" s="1" t="s">
        <v>28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58" t="s">
        <v>16</v>
      </c>
      <c r="B29" s="59"/>
      <c r="C29" s="59"/>
      <c r="D29" s="59"/>
      <c r="E29" s="59"/>
      <c r="F29" s="59"/>
      <c r="G29" s="57"/>
      <c r="H29" s="57"/>
      <c r="I29" s="1"/>
      <c r="J29" s="1"/>
      <c r="K29" s="1"/>
      <c r="L29" s="1"/>
    </row>
    <row r="30" spans="1:12" ht="14.25">
      <c r="A30" s="58" t="s">
        <v>21</v>
      </c>
      <c r="B30" s="59"/>
      <c r="C30" s="59"/>
      <c r="D30" s="59"/>
      <c r="E30" s="59"/>
      <c r="F30" s="59"/>
      <c r="G30" s="59"/>
      <c r="H30" s="57"/>
      <c r="I30" s="4"/>
      <c r="J30" s="1"/>
      <c r="K30" s="1"/>
      <c r="L30" s="1"/>
    </row>
    <row r="31" spans="1:12" ht="14.25">
      <c r="A31" s="58" t="s">
        <v>17</v>
      </c>
      <c r="B31" s="59"/>
      <c r="C31" s="59"/>
      <c r="D31" s="59"/>
      <c r="E31" s="59"/>
      <c r="F31" s="59"/>
      <c r="G31" s="59"/>
      <c r="H31" s="57"/>
      <c r="I31" s="4"/>
      <c r="J31" s="1"/>
      <c r="K31" s="1"/>
      <c r="L31" s="1"/>
    </row>
    <row r="32" spans="1:12" ht="14.25">
      <c r="A32" s="58" t="s">
        <v>18</v>
      </c>
      <c r="B32" s="59"/>
      <c r="C32" s="59"/>
      <c r="D32" s="59"/>
      <c r="E32" s="59"/>
      <c r="F32" s="59"/>
      <c r="G32" s="59"/>
      <c r="H32" s="57"/>
      <c r="I32" s="4"/>
      <c r="J32" s="1"/>
      <c r="K32" s="1"/>
      <c r="L32" s="1"/>
    </row>
    <row r="33" spans="1:8" ht="14.25">
      <c r="A33" s="56" t="s">
        <v>19</v>
      </c>
      <c r="B33" s="56"/>
      <c r="C33" s="56"/>
      <c r="D33" s="56"/>
      <c r="E33" s="56"/>
      <c r="F33" s="56"/>
      <c r="G33" s="56"/>
      <c r="H33" s="57"/>
    </row>
  </sheetData>
  <sheetProtection/>
  <mergeCells count="9">
    <mergeCell ref="A31:H31"/>
    <mergeCell ref="A32:H32"/>
    <mergeCell ref="A33:H33"/>
    <mergeCell ref="A2:E2"/>
    <mergeCell ref="A13:E13"/>
    <mergeCell ref="A24:J24"/>
    <mergeCell ref="A25:J25"/>
    <mergeCell ref="A29:H29"/>
    <mergeCell ref="A30:H30"/>
  </mergeCells>
  <printOptions/>
  <pageMargins left="0.75" right="0.75" top="1" bottom="1" header="0.5" footer="0.5"/>
  <pageSetup horizontalDpi="525" verticalDpi="525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E13">
      <selection activeCell="A6" sqref="A6"/>
    </sheetView>
  </sheetViews>
  <sheetFormatPr defaultColWidth="11.421875" defaultRowHeight="12.75"/>
  <cols>
    <col min="1" max="1" width="25.57421875" style="0" customWidth="1"/>
    <col min="2" max="2" width="12.00390625" style="0" customWidth="1"/>
    <col min="3" max="3" width="17.7109375" style="0" customWidth="1"/>
    <col min="4" max="4" width="20.140625" style="0" customWidth="1"/>
    <col min="5" max="5" width="12.8515625" style="0" customWidth="1"/>
    <col min="6" max="6" width="15.8515625" style="0" customWidth="1"/>
    <col min="7" max="7" width="14.421875" style="0" customWidth="1"/>
    <col min="8" max="8" width="15.421875" style="0" customWidth="1"/>
    <col min="9" max="9" width="12.421875" style="0" customWidth="1"/>
    <col min="10" max="10" width="14.140625" style="0" customWidth="1"/>
    <col min="11" max="11" width="14.00390625" style="0" customWidth="1"/>
    <col min="12" max="12" width="15.00390625" style="0" customWidth="1"/>
    <col min="13" max="16384" width="9.140625" style="0" customWidth="1"/>
  </cols>
  <sheetData>
    <row r="2" spans="1:6" ht="32.25" customHeight="1">
      <c r="A2" s="68" t="s">
        <v>77</v>
      </c>
      <c r="B2" s="69"/>
      <c r="C2" s="69"/>
      <c r="D2" s="69"/>
      <c r="E2" s="69"/>
      <c r="F2" s="3" t="s">
        <v>22</v>
      </c>
    </row>
    <row r="3" ht="22.5" customHeight="1" thickBot="1"/>
    <row r="4" spans="1:4" ht="66" customHeight="1" thickBot="1" thickTop="1">
      <c r="A4" s="18" t="s">
        <v>25</v>
      </c>
      <c r="B4" s="18" t="s">
        <v>20</v>
      </c>
      <c r="C4" s="18" t="s">
        <v>0</v>
      </c>
      <c r="D4" s="18" t="s">
        <v>15</v>
      </c>
    </row>
    <row r="5" spans="1:10" ht="16.5" thickBot="1">
      <c r="A5" s="22" t="s">
        <v>48</v>
      </c>
      <c r="B5" s="21">
        <v>6200</v>
      </c>
      <c r="C5" s="19">
        <v>170</v>
      </c>
      <c r="D5" s="19">
        <v>0</v>
      </c>
      <c r="J5" s="2"/>
    </row>
    <row r="6" spans="1:10" ht="16.5" thickBot="1">
      <c r="A6" s="22" t="s">
        <v>84</v>
      </c>
      <c r="B6" s="21">
        <v>6200</v>
      </c>
      <c r="C6" s="19">
        <v>60</v>
      </c>
      <c r="D6" s="19">
        <v>60</v>
      </c>
      <c r="F6" s="43">
        <v>39503</v>
      </c>
      <c r="G6" s="38" t="s">
        <v>63</v>
      </c>
      <c r="J6" s="2"/>
    </row>
    <row r="7" spans="1:10" ht="16.5" thickBot="1">
      <c r="A7" s="22" t="s">
        <v>23</v>
      </c>
      <c r="B7" s="21"/>
      <c r="C7" s="19"/>
      <c r="D7" s="20"/>
      <c r="J7" s="2"/>
    </row>
    <row r="8" spans="1:10" ht="16.5" thickBot="1">
      <c r="A8" s="22" t="s">
        <v>23</v>
      </c>
      <c r="B8" s="21"/>
      <c r="C8" s="19"/>
      <c r="D8" s="20"/>
      <c r="F8" s="41">
        <v>39651.304526851854</v>
      </c>
      <c r="G8" t="s">
        <v>66</v>
      </c>
      <c r="J8" s="2"/>
    </row>
    <row r="9" spans="1:10" ht="16.5" thickBot="1">
      <c r="A9" s="22" t="s">
        <v>23</v>
      </c>
      <c r="B9" s="21"/>
      <c r="C9" s="19"/>
      <c r="D9" s="20"/>
      <c r="F9" s="41">
        <v>39651.317621180555</v>
      </c>
      <c r="G9" t="s">
        <v>71</v>
      </c>
      <c r="J9" s="2"/>
    </row>
    <row r="10" spans="1:10" ht="16.5" thickBot="1">
      <c r="A10" s="22" t="s">
        <v>23</v>
      </c>
      <c r="B10" s="21"/>
      <c r="C10" s="19"/>
      <c r="D10" s="19"/>
      <c r="J10" s="2"/>
    </row>
    <row r="11" spans="1:10" ht="16.5" thickBot="1">
      <c r="A11" s="22" t="s">
        <v>23</v>
      </c>
      <c r="B11" s="19"/>
      <c r="C11" s="19"/>
      <c r="D11" s="19"/>
      <c r="J11" s="2"/>
    </row>
    <row r="12" spans="1:10" ht="16.5" thickBot="1">
      <c r="A12" s="22" t="s">
        <v>23</v>
      </c>
      <c r="B12" s="19"/>
      <c r="C12" s="19"/>
      <c r="D12" s="19"/>
      <c r="H12" s="5"/>
      <c r="J12" s="2"/>
    </row>
    <row r="13" spans="1:5" ht="46.5" customHeight="1" thickBot="1">
      <c r="A13" s="60" t="s">
        <v>24</v>
      </c>
      <c r="B13" s="61"/>
      <c r="C13" s="61"/>
      <c r="D13" s="61"/>
      <c r="E13" s="61"/>
    </row>
    <row r="14" spans="1:12" ht="50.25" customHeight="1">
      <c r="A14" s="6" t="s">
        <v>26</v>
      </c>
      <c r="B14" s="7" t="s">
        <v>2</v>
      </c>
      <c r="C14" s="7" t="s">
        <v>5</v>
      </c>
      <c r="D14" s="7" t="s">
        <v>6</v>
      </c>
      <c r="E14" s="7" t="s">
        <v>3</v>
      </c>
      <c r="F14" s="7" t="s">
        <v>12</v>
      </c>
      <c r="G14" s="7" t="s">
        <v>10</v>
      </c>
      <c r="H14" s="7" t="s">
        <v>13</v>
      </c>
      <c r="I14" s="8" t="s">
        <v>14</v>
      </c>
      <c r="J14" s="8" t="s">
        <v>11</v>
      </c>
      <c r="K14" s="9" t="s">
        <v>7</v>
      </c>
      <c r="L14" s="9" t="s">
        <v>27</v>
      </c>
    </row>
    <row r="15" spans="1:14" ht="14.25">
      <c r="A15" s="23" t="str">
        <f>A5</f>
        <v>FZD</v>
      </c>
      <c r="B15" s="36">
        <v>16</v>
      </c>
      <c r="C15" s="10">
        <f>B15*B5</f>
        <v>99200</v>
      </c>
      <c r="D15" s="25">
        <f aca="true" t="shared" si="0" ref="D15:D22">C15*C5/100</f>
        <v>168640</v>
      </c>
      <c r="E15" s="24">
        <v>0</v>
      </c>
      <c r="F15" s="28">
        <v>13210</v>
      </c>
      <c r="G15" s="28"/>
      <c r="H15" s="25">
        <f>(F15+G15)*D5/100</f>
        <v>0</v>
      </c>
      <c r="I15" s="30">
        <f>C15+E15+F15+G15</f>
        <v>112410</v>
      </c>
      <c r="J15" s="30">
        <f>D15+H15</f>
        <v>168640</v>
      </c>
      <c r="K15" s="32">
        <f aca="true" t="shared" si="1" ref="K15:K22">ROUND(SUM(I15:J15),0)</f>
        <v>281050</v>
      </c>
      <c r="L15" s="28">
        <v>76000</v>
      </c>
      <c r="N15">
        <f>L15/K15</f>
        <v>0.27041451698985947</v>
      </c>
    </row>
    <row r="16" spans="1:14" ht="14.25">
      <c r="A16" s="23" t="str">
        <f>A6</f>
        <v>HZB</v>
      </c>
      <c r="B16" s="33">
        <v>10</v>
      </c>
      <c r="C16" s="10">
        <f aca="true" t="shared" si="2" ref="C16:C22">B16*B6</f>
        <v>62000</v>
      </c>
      <c r="D16" s="25">
        <f t="shared" si="0"/>
        <v>37200</v>
      </c>
      <c r="E16" s="26">
        <v>0</v>
      </c>
      <c r="F16" s="28">
        <v>113656</v>
      </c>
      <c r="G16" s="28"/>
      <c r="H16" s="25">
        <f>(F16+G16)*D6/100</f>
        <v>68193.6</v>
      </c>
      <c r="I16" s="30">
        <f aca="true" t="shared" si="3" ref="I16:I22">C16+E16+F16+G16</f>
        <v>175656</v>
      </c>
      <c r="J16" s="30">
        <f aca="true" t="shared" si="4" ref="J16:J22">D16+H16</f>
        <v>105393.6</v>
      </c>
      <c r="K16" s="32">
        <f t="shared" si="1"/>
        <v>281050</v>
      </c>
      <c r="L16" s="28">
        <v>76000</v>
      </c>
      <c r="N16">
        <f>L16/K16</f>
        <v>0.27041451698985947</v>
      </c>
    </row>
    <row r="17" spans="1:12" ht="14.25">
      <c r="A17" s="23" t="str">
        <f aca="true" t="shared" si="5" ref="A17:A22">A7</f>
        <v>…</v>
      </c>
      <c r="B17" s="34"/>
      <c r="C17" s="10">
        <f t="shared" si="2"/>
        <v>0</v>
      </c>
      <c r="D17" s="25">
        <f t="shared" si="0"/>
        <v>0</v>
      </c>
      <c r="E17" s="26">
        <v>0</v>
      </c>
      <c r="F17" s="28"/>
      <c r="G17" s="28"/>
      <c r="H17" s="25">
        <f aca="true" t="shared" si="6" ref="H17:H22">(F17+G17)*D7/100</f>
        <v>0</v>
      </c>
      <c r="I17" s="30">
        <f t="shared" si="3"/>
        <v>0</v>
      </c>
      <c r="J17" s="30">
        <f t="shared" si="4"/>
        <v>0</v>
      </c>
      <c r="K17" s="32">
        <f t="shared" si="1"/>
        <v>0</v>
      </c>
      <c r="L17" s="28"/>
    </row>
    <row r="18" spans="1:12" ht="14.25">
      <c r="A18" s="23" t="str">
        <f t="shared" si="5"/>
        <v>…</v>
      </c>
      <c r="B18" s="34"/>
      <c r="C18" s="10">
        <f t="shared" si="2"/>
        <v>0</v>
      </c>
      <c r="D18" s="25">
        <f t="shared" si="0"/>
        <v>0</v>
      </c>
      <c r="E18" s="26">
        <v>0</v>
      </c>
      <c r="F18" s="28"/>
      <c r="G18" s="28"/>
      <c r="H18" s="25">
        <f t="shared" si="6"/>
        <v>0</v>
      </c>
      <c r="I18" s="30">
        <f t="shared" si="3"/>
        <v>0</v>
      </c>
      <c r="J18" s="30">
        <f t="shared" si="4"/>
        <v>0</v>
      </c>
      <c r="K18" s="32">
        <f t="shared" si="1"/>
        <v>0</v>
      </c>
      <c r="L18" s="28"/>
    </row>
    <row r="19" spans="1:12" ht="14.25">
      <c r="A19" s="23" t="str">
        <f t="shared" si="5"/>
        <v>…</v>
      </c>
      <c r="B19" s="34"/>
      <c r="C19" s="10">
        <f t="shared" si="2"/>
        <v>0</v>
      </c>
      <c r="D19" s="25">
        <f t="shared" si="0"/>
        <v>0</v>
      </c>
      <c r="E19" s="26">
        <v>0</v>
      </c>
      <c r="F19" s="28"/>
      <c r="G19" s="28"/>
      <c r="H19" s="25">
        <f t="shared" si="6"/>
        <v>0</v>
      </c>
      <c r="I19" s="30">
        <f t="shared" si="3"/>
        <v>0</v>
      </c>
      <c r="J19" s="30">
        <f t="shared" si="4"/>
        <v>0</v>
      </c>
      <c r="K19" s="32">
        <f t="shared" si="1"/>
        <v>0</v>
      </c>
      <c r="L19" s="28"/>
    </row>
    <row r="20" spans="1:12" ht="14.25">
      <c r="A20" s="23" t="str">
        <f t="shared" si="5"/>
        <v>…</v>
      </c>
      <c r="B20" s="34"/>
      <c r="C20" s="10">
        <f t="shared" si="2"/>
        <v>0</v>
      </c>
      <c r="D20" s="25">
        <f t="shared" si="0"/>
        <v>0</v>
      </c>
      <c r="E20" s="27">
        <v>0</v>
      </c>
      <c r="F20" s="28"/>
      <c r="G20" s="28"/>
      <c r="H20" s="25">
        <f t="shared" si="6"/>
        <v>0</v>
      </c>
      <c r="I20" s="30">
        <f t="shared" si="3"/>
        <v>0</v>
      </c>
      <c r="J20" s="30">
        <f t="shared" si="4"/>
        <v>0</v>
      </c>
      <c r="K20" s="32">
        <f t="shared" si="1"/>
        <v>0</v>
      </c>
      <c r="L20" s="28"/>
    </row>
    <row r="21" spans="1:12" ht="14.25">
      <c r="A21" s="23" t="str">
        <f t="shared" si="5"/>
        <v>…</v>
      </c>
      <c r="B21" s="35"/>
      <c r="C21" s="10">
        <f t="shared" si="2"/>
        <v>0</v>
      </c>
      <c r="D21" s="25">
        <f t="shared" si="0"/>
        <v>0</v>
      </c>
      <c r="E21" s="26">
        <v>0</v>
      </c>
      <c r="F21" s="26"/>
      <c r="G21" s="28"/>
      <c r="H21" s="25">
        <f t="shared" si="6"/>
        <v>0</v>
      </c>
      <c r="I21" s="30">
        <f t="shared" si="3"/>
        <v>0</v>
      </c>
      <c r="J21" s="30">
        <f t="shared" si="4"/>
        <v>0</v>
      </c>
      <c r="K21" s="32">
        <f t="shared" si="1"/>
        <v>0</v>
      </c>
      <c r="L21" s="28"/>
    </row>
    <row r="22" spans="1:12" ht="15" thickBot="1">
      <c r="A22" s="23" t="str">
        <f t="shared" si="5"/>
        <v>…</v>
      </c>
      <c r="B22" s="24"/>
      <c r="C22" s="10">
        <f t="shared" si="2"/>
        <v>0</v>
      </c>
      <c r="D22" s="25">
        <f t="shared" si="0"/>
        <v>0</v>
      </c>
      <c r="E22" s="26">
        <v>0</v>
      </c>
      <c r="F22" s="26"/>
      <c r="G22" s="28"/>
      <c r="H22" s="25">
        <f t="shared" si="6"/>
        <v>0</v>
      </c>
      <c r="I22" s="30">
        <f t="shared" si="3"/>
        <v>0</v>
      </c>
      <c r="J22" s="30">
        <f t="shared" si="4"/>
        <v>0</v>
      </c>
      <c r="K22" s="32">
        <f t="shared" si="1"/>
        <v>0</v>
      </c>
      <c r="L22" s="28"/>
    </row>
    <row r="23" spans="1:12" ht="15.75" thickBot="1">
      <c r="A23" s="11" t="s">
        <v>4</v>
      </c>
      <c r="B23" s="12">
        <f aca="true" t="shared" si="7" ref="B23:L23">SUM(B15:B22)</f>
        <v>26</v>
      </c>
      <c r="C23" s="13">
        <f t="shared" si="7"/>
        <v>161200</v>
      </c>
      <c r="D23" s="13">
        <f t="shared" si="7"/>
        <v>205840</v>
      </c>
      <c r="E23" s="13">
        <f t="shared" si="7"/>
        <v>0</v>
      </c>
      <c r="F23" s="13">
        <f t="shared" si="7"/>
        <v>126866</v>
      </c>
      <c r="G23" s="29">
        <f t="shared" si="7"/>
        <v>0</v>
      </c>
      <c r="H23" s="29">
        <f t="shared" si="7"/>
        <v>68193.6</v>
      </c>
      <c r="I23" s="31">
        <f t="shared" si="7"/>
        <v>288066</v>
      </c>
      <c r="J23" s="14">
        <f t="shared" si="7"/>
        <v>274033.6</v>
      </c>
      <c r="K23" s="15">
        <f t="shared" si="7"/>
        <v>562100</v>
      </c>
      <c r="L23" s="15">
        <f t="shared" si="7"/>
        <v>152000</v>
      </c>
    </row>
    <row r="24" spans="1:14" ht="15.75" thickBot="1">
      <c r="A24" s="62" t="s">
        <v>9</v>
      </c>
      <c r="B24" s="63"/>
      <c r="C24" s="63"/>
      <c r="D24" s="63"/>
      <c r="E24" s="63"/>
      <c r="F24" s="63"/>
      <c r="G24" s="63"/>
      <c r="H24" s="63"/>
      <c r="I24" s="63"/>
      <c r="J24" s="64"/>
      <c r="K24" s="16">
        <v>562100</v>
      </c>
      <c r="L24" s="16">
        <v>152000</v>
      </c>
      <c r="N24">
        <f>L24/K24</f>
        <v>0.27041451698985947</v>
      </c>
    </row>
    <row r="25" spans="1:12" ht="15.75" thickBot="1">
      <c r="A25" s="65" t="s">
        <v>8</v>
      </c>
      <c r="B25" s="66"/>
      <c r="C25" s="66"/>
      <c r="D25" s="66"/>
      <c r="E25" s="66"/>
      <c r="F25" s="66"/>
      <c r="G25" s="66"/>
      <c r="H25" s="66"/>
      <c r="I25" s="66"/>
      <c r="J25" s="67"/>
      <c r="K25" s="17" t="str">
        <f>IF((K24+1-K23)&gt;0,"OK","NOT OK")</f>
        <v>OK</v>
      </c>
      <c r="L25" s="17" t="str">
        <f>IF((L24+1-L23)&gt;0,"OK","NOT OK")</f>
        <v>OK</v>
      </c>
    </row>
    <row r="26" spans="1:12" ht="17.25" customHeight="1">
      <c r="A26" s="1" t="s">
        <v>28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58" t="s">
        <v>16</v>
      </c>
      <c r="B29" s="59"/>
      <c r="C29" s="59"/>
      <c r="D29" s="59"/>
      <c r="E29" s="59"/>
      <c r="F29" s="59"/>
      <c r="G29" s="57"/>
      <c r="H29" s="57"/>
      <c r="I29" s="1"/>
      <c r="J29" s="1"/>
      <c r="K29" s="1"/>
      <c r="L29" s="1"/>
    </row>
    <row r="30" spans="1:12" ht="14.25">
      <c r="A30" s="58" t="s">
        <v>21</v>
      </c>
      <c r="B30" s="59"/>
      <c r="C30" s="59"/>
      <c r="D30" s="59"/>
      <c r="E30" s="59"/>
      <c r="F30" s="59"/>
      <c r="G30" s="59"/>
      <c r="H30" s="57"/>
      <c r="I30" s="4"/>
      <c r="J30" s="1"/>
      <c r="K30" s="1"/>
      <c r="L30" s="1"/>
    </row>
    <row r="31" spans="1:12" ht="14.25">
      <c r="A31" s="58" t="s">
        <v>17</v>
      </c>
      <c r="B31" s="59"/>
      <c r="C31" s="59"/>
      <c r="D31" s="59"/>
      <c r="E31" s="59"/>
      <c r="F31" s="59"/>
      <c r="G31" s="59"/>
      <c r="H31" s="57"/>
      <c r="I31" s="4"/>
      <c r="J31" s="1"/>
      <c r="K31" s="1"/>
      <c r="L31" s="1"/>
    </row>
    <row r="32" spans="1:12" ht="14.25">
      <c r="A32" s="58" t="s">
        <v>18</v>
      </c>
      <c r="B32" s="59"/>
      <c r="C32" s="59"/>
      <c r="D32" s="59"/>
      <c r="E32" s="59"/>
      <c r="F32" s="59"/>
      <c r="G32" s="59"/>
      <c r="H32" s="57"/>
      <c r="I32" s="4"/>
      <c r="J32" s="1"/>
      <c r="K32" s="1"/>
      <c r="L32" s="1"/>
    </row>
    <row r="33" spans="1:8" ht="14.25">
      <c r="A33" s="56" t="s">
        <v>19</v>
      </c>
      <c r="B33" s="56"/>
      <c r="C33" s="56"/>
      <c r="D33" s="56"/>
      <c r="E33" s="56"/>
      <c r="F33" s="56"/>
      <c r="G33" s="56"/>
      <c r="H33" s="57"/>
    </row>
  </sheetData>
  <sheetProtection/>
  <mergeCells count="9">
    <mergeCell ref="A31:H31"/>
    <mergeCell ref="A32:H32"/>
    <mergeCell ref="A33:H33"/>
    <mergeCell ref="A2:E2"/>
    <mergeCell ref="A13:E13"/>
    <mergeCell ref="A24:J24"/>
    <mergeCell ref="A25:J25"/>
    <mergeCell ref="A29:H29"/>
    <mergeCell ref="A30:H30"/>
  </mergeCells>
  <printOptions/>
  <pageMargins left="0.75" right="0.75" top="1" bottom="1" header="0.5" footer="0.5"/>
  <pageSetup horizontalDpi="525" verticalDpi="525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39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25.57421875" style="0" customWidth="1"/>
    <col min="2" max="2" width="12.00390625" style="0" customWidth="1"/>
    <col min="3" max="3" width="17.7109375" style="0" customWidth="1"/>
    <col min="4" max="4" width="20.140625" style="0" customWidth="1"/>
    <col min="5" max="5" width="12.8515625" style="0" customWidth="1"/>
    <col min="6" max="6" width="15.8515625" style="0" customWidth="1"/>
    <col min="7" max="7" width="14.421875" style="0" customWidth="1"/>
    <col min="8" max="8" width="15.421875" style="0" customWidth="1"/>
    <col min="9" max="9" width="12.421875" style="0" customWidth="1"/>
    <col min="10" max="10" width="14.140625" style="0" customWidth="1"/>
    <col min="11" max="11" width="14.00390625" style="0" customWidth="1"/>
    <col min="12" max="12" width="15.00390625" style="0" customWidth="1"/>
    <col min="13" max="16384" width="9.140625" style="0" customWidth="1"/>
  </cols>
  <sheetData>
    <row r="2" spans="1:6" ht="32.25" customHeight="1">
      <c r="A2" s="68" t="s">
        <v>78</v>
      </c>
      <c r="B2" s="69"/>
      <c r="C2" s="69"/>
      <c r="D2" s="69"/>
      <c r="E2" s="69"/>
      <c r="F2" s="3" t="s">
        <v>58</v>
      </c>
    </row>
    <row r="3" ht="22.5" customHeight="1" thickBot="1"/>
    <row r="4" spans="1:4" ht="66" customHeight="1" thickBot="1" thickTop="1">
      <c r="A4" s="18" t="s">
        <v>25</v>
      </c>
      <c r="B4" s="18" t="s">
        <v>20</v>
      </c>
      <c r="C4" s="18" t="s">
        <v>0</v>
      </c>
      <c r="D4" s="18" t="s">
        <v>15</v>
      </c>
    </row>
    <row r="5" spans="1:10" ht="16.5" thickBot="1">
      <c r="A5" s="22" t="s">
        <v>32</v>
      </c>
      <c r="B5" s="21">
        <v>5152</v>
      </c>
      <c r="C5" s="19">
        <v>60</v>
      </c>
      <c r="D5" s="19">
        <v>60</v>
      </c>
      <c r="J5" s="2"/>
    </row>
    <row r="6" spans="1:10" ht="16.5" thickBot="1">
      <c r="A6" s="22" t="s">
        <v>23</v>
      </c>
      <c r="B6" s="21"/>
      <c r="C6" s="19"/>
      <c r="D6" s="19"/>
      <c r="J6" s="2"/>
    </row>
    <row r="7" spans="1:10" ht="16.5" thickBot="1">
      <c r="A7" s="22" t="s">
        <v>23</v>
      </c>
      <c r="B7" s="21"/>
      <c r="C7" s="19"/>
      <c r="D7" s="19"/>
      <c r="F7" s="43">
        <v>39499</v>
      </c>
      <c r="G7" t="s">
        <v>59</v>
      </c>
      <c r="J7" s="2"/>
    </row>
    <row r="8" spans="1:10" ht="16.5" thickBot="1">
      <c r="A8" s="22" t="s">
        <v>23</v>
      </c>
      <c r="B8" s="21"/>
      <c r="C8" s="19"/>
      <c r="D8" s="19"/>
      <c r="F8" s="43">
        <v>39500</v>
      </c>
      <c r="G8" t="s">
        <v>62</v>
      </c>
      <c r="J8" s="2"/>
    </row>
    <row r="9" spans="1:10" ht="16.5" thickBot="1">
      <c r="A9" s="22" t="s">
        <v>23</v>
      </c>
      <c r="B9" s="21"/>
      <c r="C9" s="19"/>
      <c r="D9" s="19"/>
      <c r="J9" s="2"/>
    </row>
    <row r="10" spans="1:10" ht="16.5" thickBot="1">
      <c r="A10" s="22" t="s">
        <v>23</v>
      </c>
      <c r="B10" s="21"/>
      <c r="C10" s="19"/>
      <c r="D10" s="19"/>
      <c r="F10" s="41">
        <v>39651.316775694446</v>
      </c>
      <c r="G10" t="s">
        <v>68</v>
      </c>
      <c r="J10" s="2"/>
    </row>
    <row r="11" spans="1:10" ht="16.5" thickBot="1">
      <c r="A11" s="22" t="s">
        <v>23</v>
      </c>
      <c r="B11" s="21"/>
      <c r="C11" s="19"/>
      <c r="D11" s="19"/>
      <c r="F11" s="41">
        <v>39651.317621180555</v>
      </c>
      <c r="G11" t="s">
        <v>71</v>
      </c>
      <c r="J11" s="2"/>
    </row>
    <row r="12" spans="1:10" ht="16.5" thickBot="1">
      <c r="A12" s="22" t="s">
        <v>23</v>
      </c>
      <c r="B12" s="19"/>
      <c r="C12" s="19"/>
      <c r="D12" s="19"/>
      <c r="H12" s="5"/>
      <c r="J12" s="2"/>
    </row>
    <row r="13" spans="1:5" ht="46.5" customHeight="1" thickBot="1">
      <c r="A13" s="60" t="s">
        <v>24</v>
      </c>
      <c r="B13" s="61"/>
      <c r="C13" s="61"/>
      <c r="D13" s="61"/>
      <c r="E13" s="61"/>
    </row>
    <row r="14" spans="1:12" ht="50.25" customHeight="1">
      <c r="A14" s="6" t="s">
        <v>26</v>
      </c>
      <c r="B14" s="7" t="s">
        <v>2</v>
      </c>
      <c r="C14" s="7" t="s">
        <v>5</v>
      </c>
      <c r="D14" s="7" t="s">
        <v>6</v>
      </c>
      <c r="E14" s="7" t="s">
        <v>3</v>
      </c>
      <c r="F14" s="7" t="s">
        <v>12</v>
      </c>
      <c r="G14" s="7" t="s">
        <v>10</v>
      </c>
      <c r="H14" s="7" t="s">
        <v>13</v>
      </c>
      <c r="I14" s="8" t="s">
        <v>14</v>
      </c>
      <c r="J14" s="8" t="s">
        <v>11</v>
      </c>
      <c r="K14" s="9" t="s">
        <v>7</v>
      </c>
      <c r="L14" s="9" t="s">
        <v>27</v>
      </c>
    </row>
    <row r="15" spans="1:14" ht="14.25">
      <c r="A15" s="23" t="str">
        <f aca="true" t="shared" si="0" ref="A15:A22">A5</f>
        <v>CNRS/LAL</v>
      </c>
      <c r="B15" s="36">
        <v>32</v>
      </c>
      <c r="C15" s="10">
        <f>B15*B5</f>
        <v>164864</v>
      </c>
      <c r="D15" s="25">
        <f aca="true" t="shared" si="1" ref="D15:D22">C15*C5/100</f>
        <v>98918.4</v>
      </c>
      <c r="E15" s="24">
        <v>0</v>
      </c>
      <c r="F15" s="28">
        <v>103000</v>
      </c>
      <c r="G15" s="28">
        <v>15000</v>
      </c>
      <c r="H15" s="25">
        <f aca="true" t="shared" si="2" ref="H15:H22">(F15+G15)*D5/100</f>
        <v>70800</v>
      </c>
      <c r="I15" s="30">
        <f>C15+E15+F15+G15</f>
        <v>282864</v>
      </c>
      <c r="J15" s="30">
        <f>D15+H15</f>
        <v>169718.4</v>
      </c>
      <c r="K15" s="32">
        <f aca="true" t="shared" si="3" ref="K15:K22">ROUND(SUM(I15:J15),0)</f>
        <v>452582</v>
      </c>
      <c r="L15" s="28">
        <v>118600</v>
      </c>
      <c r="N15" s="5" t="e">
        <f>L18/K18</f>
        <v>#DIV/0!</v>
      </c>
    </row>
    <row r="16" spans="1:14" ht="14.25">
      <c r="A16" s="23" t="str">
        <f t="shared" si="0"/>
        <v>…</v>
      </c>
      <c r="B16" s="33"/>
      <c r="C16" s="10">
        <f aca="true" t="shared" si="4" ref="C16:C22">B16*B6</f>
        <v>0</v>
      </c>
      <c r="D16" s="25">
        <f t="shared" si="1"/>
        <v>0</v>
      </c>
      <c r="E16" s="26">
        <v>0</v>
      </c>
      <c r="F16" s="28"/>
      <c r="G16" s="28"/>
      <c r="H16" s="25">
        <f t="shared" si="2"/>
        <v>0</v>
      </c>
      <c r="I16" s="30">
        <f aca="true" t="shared" si="5" ref="I16:I22">C16+E16+F16+G16</f>
        <v>0</v>
      </c>
      <c r="J16" s="30">
        <f aca="true" t="shared" si="6" ref="J16:J22">D16+H16</f>
        <v>0</v>
      </c>
      <c r="K16" s="32">
        <f t="shared" si="3"/>
        <v>0</v>
      </c>
      <c r="L16" s="28"/>
      <c r="N16" s="5"/>
    </row>
    <row r="17" spans="1:14" ht="14.25">
      <c r="A17" s="23" t="str">
        <f t="shared" si="0"/>
        <v>…</v>
      </c>
      <c r="B17" s="34"/>
      <c r="C17" s="10">
        <f t="shared" si="4"/>
        <v>0</v>
      </c>
      <c r="D17" s="25">
        <f t="shared" si="1"/>
        <v>0</v>
      </c>
      <c r="E17" s="26">
        <v>0</v>
      </c>
      <c r="F17" s="28"/>
      <c r="G17" s="28"/>
      <c r="H17" s="25">
        <f t="shared" si="2"/>
        <v>0</v>
      </c>
      <c r="I17" s="30">
        <f t="shared" si="5"/>
        <v>0</v>
      </c>
      <c r="J17" s="30">
        <f t="shared" si="6"/>
        <v>0</v>
      </c>
      <c r="K17" s="32">
        <f t="shared" si="3"/>
        <v>0</v>
      </c>
      <c r="L17" s="28"/>
      <c r="N17" s="5"/>
    </row>
    <row r="18" spans="1:12" ht="14.25">
      <c r="A18" s="23" t="str">
        <f t="shared" si="0"/>
        <v>…</v>
      </c>
      <c r="B18" s="34"/>
      <c r="C18" s="10">
        <f t="shared" si="4"/>
        <v>0</v>
      </c>
      <c r="D18" s="25">
        <f t="shared" si="1"/>
        <v>0</v>
      </c>
      <c r="E18" s="26">
        <v>0</v>
      </c>
      <c r="F18" s="28"/>
      <c r="G18" s="28"/>
      <c r="H18" s="25">
        <f t="shared" si="2"/>
        <v>0</v>
      </c>
      <c r="I18" s="30">
        <f t="shared" si="5"/>
        <v>0</v>
      </c>
      <c r="J18" s="30">
        <f t="shared" si="6"/>
        <v>0</v>
      </c>
      <c r="K18" s="32">
        <f t="shared" si="3"/>
        <v>0</v>
      </c>
      <c r="L18" s="28"/>
    </row>
    <row r="19" spans="1:12" ht="14.25">
      <c r="A19" s="23" t="str">
        <f t="shared" si="0"/>
        <v>…</v>
      </c>
      <c r="B19" s="34"/>
      <c r="C19" s="10">
        <f t="shared" si="4"/>
        <v>0</v>
      </c>
      <c r="D19" s="25">
        <f t="shared" si="1"/>
        <v>0</v>
      </c>
      <c r="E19" s="26">
        <v>0</v>
      </c>
      <c r="F19" s="28"/>
      <c r="G19" s="28"/>
      <c r="H19" s="25">
        <f t="shared" si="2"/>
        <v>0</v>
      </c>
      <c r="I19" s="30">
        <f t="shared" si="5"/>
        <v>0</v>
      </c>
      <c r="J19" s="30">
        <f t="shared" si="6"/>
        <v>0</v>
      </c>
      <c r="K19" s="32">
        <f t="shared" si="3"/>
        <v>0</v>
      </c>
      <c r="L19" s="28"/>
    </row>
    <row r="20" spans="1:12" ht="14.25">
      <c r="A20" s="23" t="str">
        <f t="shared" si="0"/>
        <v>…</v>
      </c>
      <c r="B20" s="34"/>
      <c r="C20" s="10">
        <f t="shared" si="4"/>
        <v>0</v>
      </c>
      <c r="D20" s="25">
        <f t="shared" si="1"/>
        <v>0</v>
      </c>
      <c r="E20" s="27">
        <v>0</v>
      </c>
      <c r="F20" s="28"/>
      <c r="G20" s="28"/>
      <c r="H20" s="25">
        <f t="shared" si="2"/>
        <v>0</v>
      </c>
      <c r="I20" s="30">
        <f t="shared" si="5"/>
        <v>0</v>
      </c>
      <c r="J20" s="30">
        <f t="shared" si="6"/>
        <v>0</v>
      </c>
      <c r="K20" s="32">
        <f t="shared" si="3"/>
        <v>0</v>
      </c>
      <c r="L20" s="28"/>
    </row>
    <row r="21" spans="1:12" ht="14.25">
      <c r="A21" s="23" t="str">
        <f t="shared" si="0"/>
        <v>…</v>
      </c>
      <c r="B21" s="35"/>
      <c r="C21" s="10">
        <f t="shared" si="4"/>
        <v>0</v>
      </c>
      <c r="D21" s="25">
        <f t="shared" si="1"/>
        <v>0</v>
      </c>
      <c r="E21" s="26">
        <v>0</v>
      </c>
      <c r="F21" s="26"/>
      <c r="G21" s="28"/>
      <c r="H21" s="25">
        <f t="shared" si="2"/>
        <v>0</v>
      </c>
      <c r="I21" s="30">
        <f t="shared" si="5"/>
        <v>0</v>
      </c>
      <c r="J21" s="30">
        <f t="shared" si="6"/>
        <v>0</v>
      </c>
      <c r="K21" s="32">
        <f t="shared" si="3"/>
        <v>0</v>
      </c>
      <c r="L21" s="28"/>
    </row>
    <row r="22" spans="1:12" ht="15" thickBot="1">
      <c r="A22" s="23" t="str">
        <f t="shared" si="0"/>
        <v>…</v>
      </c>
      <c r="B22" s="24"/>
      <c r="C22" s="10">
        <f t="shared" si="4"/>
        <v>0</v>
      </c>
      <c r="D22" s="25">
        <f t="shared" si="1"/>
        <v>0</v>
      </c>
      <c r="E22" s="26">
        <v>0</v>
      </c>
      <c r="F22" s="26"/>
      <c r="G22" s="28"/>
      <c r="H22" s="25">
        <f t="shared" si="2"/>
        <v>0</v>
      </c>
      <c r="I22" s="30">
        <f t="shared" si="5"/>
        <v>0</v>
      </c>
      <c r="J22" s="30">
        <f t="shared" si="6"/>
        <v>0</v>
      </c>
      <c r="K22" s="32">
        <f t="shared" si="3"/>
        <v>0</v>
      </c>
      <c r="L22" s="28"/>
    </row>
    <row r="23" spans="1:12" ht="15.75" thickBot="1">
      <c r="A23" s="11" t="s">
        <v>4</v>
      </c>
      <c r="B23" s="12">
        <f aca="true" t="shared" si="7" ref="B23:L23">SUM(B15:B22)</f>
        <v>32</v>
      </c>
      <c r="C23" s="13">
        <f t="shared" si="7"/>
        <v>164864</v>
      </c>
      <c r="D23" s="13">
        <f t="shared" si="7"/>
        <v>98918.4</v>
      </c>
      <c r="E23" s="13">
        <f t="shared" si="7"/>
        <v>0</v>
      </c>
      <c r="F23" s="13">
        <f t="shared" si="7"/>
        <v>103000</v>
      </c>
      <c r="G23" s="29">
        <f t="shared" si="7"/>
        <v>15000</v>
      </c>
      <c r="H23" s="29">
        <f t="shared" si="7"/>
        <v>70800</v>
      </c>
      <c r="I23" s="31">
        <f t="shared" si="7"/>
        <v>282864</v>
      </c>
      <c r="J23" s="14">
        <f t="shared" si="7"/>
        <v>169718.4</v>
      </c>
      <c r="K23" s="15">
        <f t="shared" si="7"/>
        <v>452582</v>
      </c>
      <c r="L23" s="15">
        <f t="shared" si="7"/>
        <v>118600</v>
      </c>
    </row>
    <row r="24" spans="1:12" ht="15.75" thickBot="1">
      <c r="A24" s="62" t="s">
        <v>9</v>
      </c>
      <c r="B24" s="63"/>
      <c r="C24" s="63"/>
      <c r="D24" s="63"/>
      <c r="E24" s="63"/>
      <c r="F24" s="63"/>
      <c r="G24" s="63"/>
      <c r="H24" s="63"/>
      <c r="I24" s="63"/>
      <c r="J24" s="64"/>
      <c r="K24" s="16">
        <v>395500</v>
      </c>
      <c r="L24" s="16">
        <v>118600</v>
      </c>
    </row>
    <row r="25" spans="1:12" ht="15.75" thickBot="1">
      <c r="A25" s="65" t="s">
        <v>8</v>
      </c>
      <c r="B25" s="66"/>
      <c r="C25" s="66"/>
      <c r="D25" s="66"/>
      <c r="E25" s="66"/>
      <c r="F25" s="66"/>
      <c r="G25" s="66"/>
      <c r="H25" s="66"/>
      <c r="I25" s="66"/>
      <c r="J25" s="67"/>
      <c r="K25" s="17" t="str">
        <f>IF((K24+1-K23)&gt;0,"OK","NOT OK")</f>
        <v>NOT OK</v>
      </c>
      <c r="L25" s="17" t="str">
        <f>IF((L24+1-L23)&gt;0,"OK","NOT OK")</f>
        <v>OK</v>
      </c>
    </row>
    <row r="26" spans="1:12" ht="17.25" customHeight="1">
      <c r="A26" s="1" t="s">
        <v>28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42"/>
      <c r="L28" s="42"/>
    </row>
    <row r="29" spans="1:12" ht="14.25">
      <c r="A29" s="58" t="s">
        <v>16</v>
      </c>
      <c r="B29" s="59"/>
      <c r="C29" s="59"/>
      <c r="D29" s="59"/>
      <c r="E29" s="59"/>
      <c r="F29" s="59"/>
      <c r="G29" s="57"/>
      <c r="H29" s="57"/>
      <c r="I29" s="1"/>
      <c r="J29" s="1"/>
      <c r="K29" s="1"/>
      <c r="L29" s="1"/>
    </row>
    <row r="30" spans="1:12" ht="14.25">
      <c r="A30" s="58" t="s">
        <v>21</v>
      </c>
      <c r="B30" s="59"/>
      <c r="C30" s="59"/>
      <c r="D30" s="59"/>
      <c r="E30" s="59"/>
      <c r="F30" s="59"/>
      <c r="G30" s="59"/>
      <c r="H30" s="57"/>
      <c r="I30" s="4"/>
      <c r="J30" s="1"/>
      <c r="K30" s="1"/>
      <c r="L30" s="1"/>
    </row>
    <row r="31" spans="1:12" ht="14.25">
      <c r="A31" s="58" t="s">
        <v>17</v>
      </c>
      <c r="B31" s="59"/>
      <c r="C31" s="59"/>
      <c r="D31" s="59"/>
      <c r="E31" s="59"/>
      <c r="F31" s="59"/>
      <c r="G31" s="59"/>
      <c r="H31" s="57"/>
      <c r="I31" s="4"/>
      <c r="J31" s="1"/>
      <c r="K31" s="1"/>
      <c r="L31" s="1"/>
    </row>
    <row r="32" spans="1:12" ht="14.25">
      <c r="A32" s="58" t="s">
        <v>18</v>
      </c>
      <c r="B32" s="59"/>
      <c r="C32" s="59"/>
      <c r="D32" s="59"/>
      <c r="E32" s="59"/>
      <c r="F32" s="59"/>
      <c r="G32" s="59"/>
      <c r="H32" s="57"/>
      <c r="I32" s="4"/>
      <c r="J32" s="1"/>
      <c r="K32" s="1"/>
      <c r="L32" s="1"/>
    </row>
    <row r="33" spans="1:8" ht="14.25">
      <c r="A33" s="56" t="s">
        <v>19</v>
      </c>
      <c r="B33" s="56"/>
      <c r="C33" s="56"/>
      <c r="D33" s="56"/>
      <c r="E33" s="56"/>
      <c r="F33" s="56"/>
      <c r="G33" s="56"/>
      <c r="H33" s="57"/>
    </row>
    <row r="39" spans="1:12" ht="14.25">
      <c r="A39" s="23" t="str">
        <f>A9</f>
        <v>…</v>
      </c>
      <c r="B39" s="34">
        <v>50.4035</v>
      </c>
      <c r="C39" s="10">
        <f>B39*B9</f>
        <v>0</v>
      </c>
      <c r="D39" s="25">
        <f>C39*C9/100</f>
        <v>0</v>
      </c>
      <c r="E39" s="26">
        <v>0</v>
      </c>
      <c r="F39" s="28">
        <v>312500</v>
      </c>
      <c r="G39" s="28"/>
      <c r="H39" s="25">
        <f>(F39+G39)*D9/100</f>
        <v>0</v>
      </c>
      <c r="I39" s="30">
        <f>C39+E39+F39+G39</f>
        <v>312500</v>
      </c>
      <c r="J39" s="30">
        <f>D39+H39</f>
        <v>0</v>
      </c>
      <c r="K39" s="32">
        <f>SUM(I39:J39)</f>
        <v>312500</v>
      </c>
      <c r="L39" s="28">
        <f>K39*0.3</f>
        <v>93750</v>
      </c>
    </row>
  </sheetData>
  <sheetProtection/>
  <mergeCells count="9">
    <mergeCell ref="A31:H31"/>
    <mergeCell ref="A32:H32"/>
    <mergeCell ref="A33:H33"/>
    <mergeCell ref="A2:E2"/>
    <mergeCell ref="A13:E13"/>
    <mergeCell ref="A24:J24"/>
    <mergeCell ref="A25:J25"/>
    <mergeCell ref="A29:H29"/>
    <mergeCell ref="A30:H30"/>
  </mergeCells>
  <printOptions/>
  <pageMargins left="0.75" right="0.75" top="1" bottom="1" header="0.5" footer="0.5"/>
  <pageSetup horizontalDpi="525" verticalDpi="525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guignard</dc:creator>
  <cp:keywords/>
  <dc:description/>
  <cp:lastModifiedBy>napoly</cp:lastModifiedBy>
  <cp:lastPrinted>2007-12-13T11:03:37Z</cp:lastPrinted>
  <dcterms:created xsi:type="dcterms:W3CDTF">2007-11-27T13:03:05Z</dcterms:created>
  <dcterms:modified xsi:type="dcterms:W3CDTF">2009-03-16T09:32:46Z</dcterms:modified>
  <cp:category/>
  <cp:version/>
  <cp:contentType/>
  <cp:contentStatus/>
</cp:coreProperties>
</file>