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5020" yWindow="420" windowWidth="32820" windowHeight="17740" tabRatio="500" activeTab="3"/>
  </bookViews>
  <sheets>
    <sheet name="T9-SASE1" sheetId="1" r:id="rId1"/>
    <sheet name="T6-SASE2" sheetId="3" r:id="rId2"/>
    <sheet name="T10-SASE3" sheetId="4" r:id="rId3"/>
    <sheet name="Version history" sheetId="5" r:id="rId4"/>
  </sheets>
  <definedNames>
    <definedName name="_xlnm._FilterDatabase" localSheetId="2" hidden="1">'T10-SASE3'!$C$2:$K$236</definedName>
    <definedName name="_xlnm._FilterDatabase" localSheetId="1" hidden="1">'T6-SASE2'!$C$2:$G$199</definedName>
    <definedName name="_xlnm._FilterDatabase" localSheetId="0" hidden="1">'T9-SASE1'!$C$2:$K$302</definedName>
    <definedName name="_xlnm.Print_Area" localSheetId="0">'T9-SASE1'!$C$1:$AW$302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36" i="4" l="1"/>
  <c r="AR236" i="4"/>
  <c r="BD236" i="4"/>
  <c r="S236" i="4"/>
  <c r="AQ236" i="4"/>
  <c r="BC236" i="4"/>
  <c r="R236" i="4"/>
  <c r="AP236" i="4"/>
  <c r="BB236" i="4"/>
  <c r="U236" i="4"/>
  <c r="O236" i="4"/>
  <c r="W236" i="4"/>
  <c r="Q236" i="4"/>
  <c r="AM236" i="4"/>
  <c r="AO236" i="4"/>
  <c r="BA236" i="4"/>
  <c r="V236" i="4"/>
  <c r="P236" i="4"/>
  <c r="AN236" i="4"/>
  <c r="AZ236" i="4"/>
  <c r="AY236" i="4"/>
  <c r="AX236" i="4"/>
  <c r="AW236" i="4"/>
  <c r="AV236" i="4"/>
  <c r="AU236" i="4"/>
  <c r="AT236" i="4"/>
  <c r="AS236" i="4"/>
  <c r="AF236" i="4"/>
  <c r="AE236" i="4"/>
  <c r="AD236" i="4"/>
  <c r="AC236" i="4"/>
  <c r="AB236" i="4"/>
  <c r="AA236" i="4"/>
  <c r="Z236" i="4"/>
  <c r="Y236" i="4"/>
  <c r="X236" i="4"/>
  <c r="B236" i="4"/>
  <c r="A236" i="4"/>
  <c r="T235" i="4"/>
  <c r="AR235" i="4"/>
  <c r="BD235" i="4"/>
  <c r="S235" i="4"/>
  <c r="AQ235" i="4"/>
  <c r="BC235" i="4"/>
  <c r="R235" i="4"/>
  <c r="AP235" i="4"/>
  <c r="BB235" i="4"/>
  <c r="U235" i="4"/>
  <c r="O235" i="4"/>
  <c r="W235" i="4"/>
  <c r="Q235" i="4"/>
  <c r="AM235" i="4"/>
  <c r="AO235" i="4"/>
  <c r="BA235" i="4"/>
  <c r="V235" i="4"/>
  <c r="P235" i="4"/>
  <c r="AN235" i="4"/>
  <c r="AZ235" i="4"/>
  <c r="AY235" i="4"/>
  <c r="AX235" i="4"/>
  <c r="AW235" i="4"/>
  <c r="AV235" i="4"/>
  <c r="AU235" i="4"/>
  <c r="AT235" i="4"/>
  <c r="AS235" i="4"/>
  <c r="AF235" i="4"/>
  <c r="AE235" i="4"/>
  <c r="AD235" i="4"/>
  <c r="AC235" i="4"/>
  <c r="AB235" i="4"/>
  <c r="AA235" i="4"/>
  <c r="Z235" i="4"/>
  <c r="Y235" i="4"/>
  <c r="X235" i="4"/>
  <c r="B235" i="4"/>
  <c r="A235" i="4"/>
  <c r="T234" i="4"/>
  <c r="AR234" i="4"/>
  <c r="BD234" i="4"/>
  <c r="S234" i="4"/>
  <c r="AQ234" i="4"/>
  <c r="BC234" i="4"/>
  <c r="R234" i="4"/>
  <c r="AP234" i="4"/>
  <c r="BB234" i="4"/>
  <c r="U234" i="4"/>
  <c r="O234" i="4"/>
  <c r="W234" i="4"/>
  <c r="Q234" i="4"/>
  <c r="AM234" i="4"/>
  <c r="AO234" i="4"/>
  <c r="BA234" i="4"/>
  <c r="V234" i="4"/>
  <c r="P234" i="4"/>
  <c r="AN234" i="4"/>
  <c r="AZ234" i="4"/>
  <c r="AY234" i="4"/>
  <c r="AX234" i="4"/>
  <c r="AW234" i="4"/>
  <c r="AV234" i="4"/>
  <c r="AU234" i="4"/>
  <c r="AT234" i="4"/>
  <c r="AS234" i="4"/>
  <c r="AF234" i="4"/>
  <c r="AE234" i="4"/>
  <c r="AD234" i="4"/>
  <c r="AC234" i="4"/>
  <c r="AB234" i="4"/>
  <c r="AA234" i="4"/>
  <c r="Z234" i="4"/>
  <c r="Y234" i="4"/>
  <c r="X234" i="4"/>
  <c r="B234" i="4"/>
  <c r="A234" i="4"/>
  <c r="T233" i="4"/>
  <c r="AR233" i="4"/>
  <c r="BD233" i="4"/>
  <c r="S233" i="4"/>
  <c r="AQ233" i="4"/>
  <c r="BC233" i="4"/>
  <c r="R233" i="4"/>
  <c r="AP233" i="4"/>
  <c r="BB233" i="4"/>
  <c r="U233" i="4"/>
  <c r="O233" i="4"/>
  <c r="W233" i="4"/>
  <c r="Q233" i="4"/>
  <c r="AM233" i="4"/>
  <c r="AO233" i="4"/>
  <c r="BA233" i="4"/>
  <c r="V233" i="4"/>
  <c r="P233" i="4"/>
  <c r="AN233" i="4"/>
  <c r="AZ233" i="4"/>
  <c r="AY233" i="4"/>
  <c r="AX233" i="4"/>
  <c r="AW233" i="4"/>
  <c r="AV233" i="4"/>
  <c r="AU233" i="4"/>
  <c r="AT233" i="4"/>
  <c r="AS233" i="4"/>
  <c r="AF233" i="4"/>
  <c r="AE233" i="4"/>
  <c r="AD233" i="4"/>
  <c r="AC233" i="4"/>
  <c r="AB233" i="4"/>
  <c r="AA233" i="4"/>
  <c r="Z233" i="4"/>
  <c r="Y233" i="4"/>
  <c r="X233" i="4"/>
  <c r="B233" i="4"/>
  <c r="A233" i="4"/>
  <c r="T232" i="4"/>
  <c r="AR232" i="4"/>
  <c r="BD232" i="4"/>
  <c r="S232" i="4"/>
  <c r="AQ232" i="4"/>
  <c r="BC232" i="4"/>
  <c r="R232" i="4"/>
  <c r="AP232" i="4"/>
  <c r="BB232" i="4"/>
  <c r="U232" i="4"/>
  <c r="O232" i="4"/>
  <c r="W232" i="4"/>
  <c r="Q232" i="4"/>
  <c r="AM232" i="4"/>
  <c r="AO232" i="4"/>
  <c r="BA232" i="4"/>
  <c r="V232" i="4"/>
  <c r="P232" i="4"/>
  <c r="AN232" i="4"/>
  <c r="AZ232" i="4"/>
  <c r="AY232" i="4"/>
  <c r="AX232" i="4"/>
  <c r="AW232" i="4"/>
  <c r="AV232" i="4"/>
  <c r="AU232" i="4"/>
  <c r="AT232" i="4"/>
  <c r="AS232" i="4"/>
  <c r="AF232" i="4"/>
  <c r="AE232" i="4"/>
  <c r="AD232" i="4"/>
  <c r="AC232" i="4"/>
  <c r="AB232" i="4"/>
  <c r="AA232" i="4"/>
  <c r="Z232" i="4"/>
  <c r="Y232" i="4"/>
  <c r="X232" i="4"/>
  <c r="B232" i="4"/>
  <c r="A232" i="4"/>
  <c r="T231" i="4"/>
  <c r="AR231" i="4"/>
  <c r="BD231" i="4"/>
  <c r="S231" i="4"/>
  <c r="AQ231" i="4"/>
  <c r="BC231" i="4"/>
  <c r="R231" i="4"/>
  <c r="AP231" i="4"/>
  <c r="BB231" i="4"/>
  <c r="U231" i="4"/>
  <c r="O231" i="4"/>
  <c r="W231" i="4"/>
  <c r="Q231" i="4"/>
  <c r="AM231" i="4"/>
  <c r="AO231" i="4"/>
  <c r="BA231" i="4"/>
  <c r="V231" i="4"/>
  <c r="P231" i="4"/>
  <c r="AN231" i="4"/>
  <c r="AZ231" i="4"/>
  <c r="AY231" i="4"/>
  <c r="AX231" i="4"/>
  <c r="AW231" i="4"/>
  <c r="AV231" i="4"/>
  <c r="AU231" i="4"/>
  <c r="AT231" i="4"/>
  <c r="AS231" i="4"/>
  <c r="AF231" i="4"/>
  <c r="AE231" i="4"/>
  <c r="AD231" i="4"/>
  <c r="AC231" i="4"/>
  <c r="AB231" i="4"/>
  <c r="AA231" i="4"/>
  <c r="Z231" i="4"/>
  <c r="Y231" i="4"/>
  <c r="X231" i="4"/>
  <c r="B231" i="4"/>
  <c r="A231" i="4"/>
  <c r="T230" i="4"/>
  <c r="AR230" i="4"/>
  <c r="BD230" i="4"/>
  <c r="S230" i="4"/>
  <c r="AQ230" i="4"/>
  <c r="BC230" i="4"/>
  <c r="R230" i="4"/>
  <c r="AP230" i="4"/>
  <c r="BB230" i="4"/>
  <c r="U230" i="4"/>
  <c r="O230" i="4"/>
  <c r="W230" i="4"/>
  <c r="Q230" i="4"/>
  <c r="AM230" i="4"/>
  <c r="AO230" i="4"/>
  <c r="BA230" i="4"/>
  <c r="V230" i="4"/>
  <c r="P230" i="4"/>
  <c r="AN230" i="4"/>
  <c r="AZ230" i="4"/>
  <c r="AY230" i="4"/>
  <c r="AX230" i="4"/>
  <c r="AW230" i="4"/>
  <c r="AV230" i="4"/>
  <c r="AU230" i="4"/>
  <c r="AT230" i="4"/>
  <c r="AS230" i="4"/>
  <c r="AF230" i="4"/>
  <c r="AE230" i="4"/>
  <c r="AD230" i="4"/>
  <c r="AC230" i="4"/>
  <c r="AB230" i="4"/>
  <c r="AA230" i="4"/>
  <c r="Z230" i="4"/>
  <c r="Y230" i="4"/>
  <c r="X230" i="4"/>
  <c r="B230" i="4"/>
  <c r="A230" i="4"/>
  <c r="T228" i="4"/>
  <c r="AR228" i="4"/>
  <c r="BD228" i="4"/>
  <c r="S228" i="4"/>
  <c r="AQ228" i="4"/>
  <c r="BC228" i="4"/>
  <c r="R228" i="4"/>
  <c r="AP228" i="4"/>
  <c r="BB228" i="4"/>
  <c r="U228" i="4"/>
  <c r="O228" i="4"/>
  <c r="W228" i="4"/>
  <c r="Q228" i="4"/>
  <c r="AM228" i="4"/>
  <c r="AO228" i="4"/>
  <c r="BA228" i="4"/>
  <c r="V228" i="4"/>
  <c r="P228" i="4"/>
  <c r="AN228" i="4"/>
  <c r="AZ228" i="4"/>
  <c r="AY228" i="4"/>
  <c r="AX228" i="4"/>
  <c r="AW228" i="4"/>
  <c r="AV228" i="4"/>
  <c r="AU228" i="4"/>
  <c r="AT228" i="4"/>
  <c r="AS228" i="4"/>
  <c r="AF228" i="4"/>
  <c r="AE228" i="4"/>
  <c r="AD228" i="4"/>
  <c r="AC228" i="4"/>
  <c r="AB228" i="4"/>
  <c r="AA228" i="4"/>
  <c r="Z228" i="4"/>
  <c r="Y228" i="4"/>
  <c r="X228" i="4"/>
  <c r="B228" i="4"/>
  <c r="A228" i="4"/>
  <c r="T227" i="4"/>
  <c r="AR227" i="4"/>
  <c r="BD227" i="4"/>
  <c r="S227" i="4"/>
  <c r="AQ227" i="4"/>
  <c r="BC227" i="4"/>
  <c r="R227" i="4"/>
  <c r="AP227" i="4"/>
  <c r="BB227" i="4"/>
  <c r="U227" i="4"/>
  <c r="O227" i="4"/>
  <c r="W227" i="4"/>
  <c r="Q227" i="4"/>
  <c r="AM227" i="4"/>
  <c r="AO227" i="4"/>
  <c r="BA227" i="4"/>
  <c r="V227" i="4"/>
  <c r="P227" i="4"/>
  <c r="AN227" i="4"/>
  <c r="AZ227" i="4"/>
  <c r="AY227" i="4"/>
  <c r="AX227" i="4"/>
  <c r="AW227" i="4"/>
  <c r="AV227" i="4"/>
  <c r="AU227" i="4"/>
  <c r="AT227" i="4"/>
  <c r="AS227" i="4"/>
  <c r="AF227" i="4"/>
  <c r="AE227" i="4"/>
  <c r="AD227" i="4"/>
  <c r="AC227" i="4"/>
  <c r="AB227" i="4"/>
  <c r="AA227" i="4"/>
  <c r="Z227" i="4"/>
  <c r="Y227" i="4"/>
  <c r="X227" i="4"/>
  <c r="B227" i="4"/>
  <c r="A227" i="4"/>
  <c r="T229" i="4"/>
  <c r="AR229" i="4"/>
  <c r="BD229" i="4"/>
  <c r="S229" i="4"/>
  <c r="AQ229" i="4"/>
  <c r="BC229" i="4"/>
  <c r="R229" i="4"/>
  <c r="AP229" i="4"/>
  <c r="BB229" i="4"/>
  <c r="U229" i="4"/>
  <c r="O229" i="4"/>
  <c r="W229" i="4"/>
  <c r="Q229" i="4"/>
  <c r="AM229" i="4"/>
  <c r="AO229" i="4"/>
  <c r="BA229" i="4"/>
  <c r="V229" i="4"/>
  <c r="P229" i="4"/>
  <c r="AN229" i="4"/>
  <c r="AZ229" i="4"/>
  <c r="AY229" i="4"/>
  <c r="AX229" i="4"/>
  <c r="AW229" i="4"/>
  <c r="AV229" i="4"/>
  <c r="AU229" i="4"/>
  <c r="AT229" i="4"/>
  <c r="AS229" i="4"/>
  <c r="AF229" i="4"/>
  <c r="AE229" i="4"/>
  <c r="AD229" i="4"/>
  <c r="AC229" i="4"/>
  <c r="AB229" i="4"/>
  <c r="AA229" i="4"/>
  <c r="Z229" i="4"/>
  <c r="Y229" i="4"/>
  <c r="X229" i="4"/>
  <c r="B229" i="4"/>
  <c r="A229" i="4"/>
  <c r="T226" i="4"/>
  <c r="AR226" i="4"/>
  <c r="BD226" i="4"/>
  <c r="S226" i="4"/>
  <c r="AQ226" i="4"/>
  <c r="BC226" i="4"/>
  <c r="R226" i="4"/>
  <c r="AP226" i="4"/>
  <c r="BB226" i="4"/>
  <c r="U226" i="4"/>
  <c r="O226" i="4"/>
  <c r="W226" i="4"/>
  <c r="Q226" i="4"/>
  <c r="AM226" i="4"/>
  <c r="AO226" i="4"/>
  <c r="BA226" i="4"/>
  <c r="V226" i="4"/>
  <c r="P226" i="4"/>
  <c r="AN226" i="4"/>
  <c r="AZ226" i="4"/>
  <c r="AY226" i="4"/>
  <c r="AX226" i="4"/>
  <c r="AW226" i="4"/>
  <c r="AV226" i="4"/>
  <c r="AU226" i="4"/>
  <c r="AT226" i="4"/>
  <c r="AS226" i="4"/>
  <c r="AF226" i="4"/>
  <c r="AE226" i="4"/>
  <c r="AD226" i="4"/>
  <c r="AC226" i="4"/>
  <c r="AB226" i="4"/>
  <c r="AA226" i="4"/>
  <c r="Z226" i="4"/>
  <c r="Y226" i="4"/>
  <c r="X226" i="4"/>
  <c r="B226" i="4"/>
  <c r="A226" i="4"/>
  <c r="T225" i="4"/>
  <c r="AR225" i="4"/>
  <c r="BD225" i="4"/>
  <c r="S225" i="4"/>
  <c r="AQ225" i="4"/>
  <c r="BC225" i="4"/>
  <c r="R225" i="4"/>
  <c r="AP225" i="4"/>
  <c r="BB225" i="4"/>
  <c r="U225" i="4"/>
  <c r="O225" i="4"/>
  <c r="W225" i="4"/>
  <c r="Q225" i="4"/>
  <c r="AM225" i="4"/>
  <c r="AO225" i="4"/>
  <c r="BA225" i="4"/>
  <c r="V225" i="4"/>
  <c r="P225" i="4"/>
  <c r="AN225" i="4"/>
  <c r="AZ225" i="4"/>
  <c r="AY225" i="4"/>
  <c r="AX225" i="4"/>
  <c r="AW225" i="4"/>
  <c r="AV225" i="4"/>
  <c r="AU225" i="4"/>
  <c r="AT225" i="4"/>
  <c r="AS225" i="4"/>
  <c r="AF225" i="4"/>
  <c r="AE225" i="4"/>
  <c r="AD225" i="4"/>
  <c r="AC225" i="4"/>
  <c r="AB225" i="4"/>
  <c r="AA225" i="4"/>
  <c r="Z225" i="4"/>
  <c r="Y225" i="4"/>
  <c r="X225" i="4"/>
  <c r="B225" i="4"/>
  <c r="A225" i="4"/>
  <c r="T224" i="4"/>
  <c r="AR224" i="4"/>
  <c r="BD224" i="4"/>
  <c r="S224" i="4"/>
  <c r="AQ224" i="4"/>
  <c r="BC224" i="4"/>
  <c r="R224" i="4"/>
  <c r="AP224" i="4"/>
  <c r="BB224" i="4"/>
  <c r="U224" i="4"/>
  <c r="O224" i="4"/>
  <c r="W224" i="4"/>
  <c r="Q224" i="4"/>
  <c r="AM224" i="4"/>
  <c r="AO224" i="4"/>
  <c r="BA224" i="4"/>
  <c r="V224" i="4"/>
  <c r="P224" i="4"/>
  <c r="AN224" i="4"/>
  <c r="AZ224" i="4"/>
  <c r="AY224" i="4"/>
  <c r="AX224" i="4"/>
  <c r="AW224" i="4"/>
  <c r="AV224" i="4"/>
  <c r="AU224" i="4"/>
  <c r="AT224" i="4"/>
  <c r="AS224" i="4"/>
  <c r="AF224" i="4"/>
  <c r="AE224" i="4"/>
  <c r="AD224" i="4"/>
  <c r="AC224" i="4"/>
  <c r="AB224" i="4"/>
  <c r="AA224" i="4"/>
  <c r="Z224" i="4"/>
  <c r="Y224" i="4"/>
  <c r="X224" i="4"/>
  <c r="B224" i="4"/>
  <c r="A224" i="4"/>
  <c r="T223" i="4"/>
  <c r="AR223" i="4"/>
  <c r="BD223" i="4"/>
  <c r="S223" i="4"/>
  <c r="AQ223" i="4"/>
  <c r="BC223" i="4"/>
  <c r="R223" i="4"/>
  <c r="AP223" i="4"/>
  <c r="BB223" i="4"/>
  <c r="U223" i="4"/>
  <c r="O223" i="4"/>
  <c r="W223" i="4"/>
  <c r="Q223" i="4"/>
  <c r="AM223" i="4"/>
  <c r="AO223" i="4"/>
  <c r="BA223" i="4"/>
  <c r="V223" i="4"/>
  <c r="P223" i="4"/>
  <c r="AN223" i="4"/>
  <c r="AZ223" i="4"/>
  <c r="AY223" i="4"/>
  <c r="AX223" i="4"/>
  <c r="AW223" i="4"/>
  <c r="AV223" i="4"/>
  <c r="AU223" i="4"/>
  <c r="AT223" i="4"/>
  <c r="AS223" i="4"/>
  <c r="AF223" i="4"/>
  <c r="AE223" i="4"/>
  <c r="AD223" i="4"/>
  <c r="AC223" i="4"/>
  <c r="AB223" i="4"/>
  <c r="AA223" i="4"/>
  <c r="Z223" i="4"/>
  <c r="Y223" i="4"/>
  <c r="X223" i="4"/>
  <c r="B223" i="4"/>
  <c r="A223" i="4"/>
  <c r="T222" i="4"/>
  <c r="AR222" i="4"/>
  <c r="BD222" i="4"/>
  <c r="S222" i="4"/>
  <c r="AQ222" i="4"/>
  <c r="BC222" i="4"/>
  <c r="R222" i="4"/>
  <c r="AP222" i="4"/>
  <c r="BB222" i="4"/>
  <c r="U222" i="4"/>
  <c r="O222" i="4"/>
  <c r="W222" i="4"/>
  <c r="Q222" i="4"/>
  <c r="AM222" i="4"/>
  <c r="AO222" i="4"/>
  <c r="BA222" i="4"/>
  <c r="V222" i="4"/>
  <c r="P222" i="4"/>
  <c r="AN222" i="4"/>
  <c r="AZ222" i="4"/>
  <c r="AY222" i="4"/>
  <c r="AX222" i="4"/>
  <c r="AW222" i="4"/>
  <c r="AV222" i="4"/>
  <c r="AU222" i="4"/>
  <c r="AT222" i="4"/>
  <c r="AS222" i="4"/>
  <c r="AF222" i="4"/>
  <c r="AE222" i="4"/>
  <c r="AD222" i="4"/>
  <c r="AC222" i="4"/>
  <c r="AB222" i="4"/>
  <c r="AA222" i="4"/>
  <c r="Z222" i="4"/>
  <c r="Y222" i="4"/>
  <c r="X222" i="4"/>
  <c r="B222" i="4"/>
  <c r="A222" i="4"/>
  <c r="T221" i="4"/>
  <c r="AR221" i="4"/>
  <c r="BD221" i="4"/>
  <c r="S221" i="4"/>
  <c r="AQ221" i="4"/>
  <c r="BC221" i="4"/>
  <c r="R221" i="4"/>
  <c r="AP221" i="4"/>
  <c r="BB221" i="4"/>
  <c r="U221" i="4"/>
  <c r="O221" i="4"/>
  <c r="W221" i="4"/>
  <c r="Q221" i="4"/>
  <c r="AM221" i="4"/>
  <c r="AO221" i="4"/>
  <c r="BA221" i="4"/>
  <c r="V221" i="4"/>
  <c r="P221" i="4"/>
  <c r="AN221" i="4"/>
  <c r="AZ221" i="4"/>
  <c r="AY221" i="4"/>
  <c r="AX221" i="4"/>
  <c r="AW221" i="4"/>
  <c r="AV221" i="4"/>
  <c r="AU221" i="4"/>
  <c r="AT221" i="4"/>
  <c r="AS221" i="4"/>
  <c r="AF221" i="4"/>
  <c r="AE221" i="4"/>
  <c r="AD221" i="4"/>
  <c r="AC221" i="4"/>
  <c r="AB221" i="4"/>
  <c r="AA221" i="4"/>
  <c r="Z221" i="4"/>
  <c r="Y221" i="4"/>
  <c r="X221" i="4"/>
  <c r="B221" i="4"/>
  <c r="A221" i="4"/>
  <c r="T220" i="4"/>
  <c r="AR220" i="4"/>
  <c r="BD220" i="4"/>
  <c r="S220" i="4"/>
  <c r="AQ220" i="4"/>
  <c r="BC220" i="4"/>
  <c r="R220" i="4"/>
  <c r="AP220" i="4"/>
  <c r="BB220" i="4"/>
  <c r="U220" i="4"/>
  <c r="O220" i="4"/>
  <c r="W220" i="4"/>
  <c r="Q220" i="4"/>
  <c r="AM220" i="4"/>
  <c r="AO220" i="4"/>
  <c r="BA220" i="4"/>
  <c r="V220" i="4"/>
  <c r="P220" i="4"/>
  <c r="AN220" i="4"/>
  <c r="AZ220" i="4"/>
  <c r="AY220" i="4"/>
  <c r="AX220" i="4"/>
  <c r="AW220" i="4"/>
  <c r="AV220" i="4"/>
  <c r="AU220" i="4"/>
  <c r="AT220" i="4"/>
  <c r="AS220" i="4"/>
  <c r="AF220" i="4"/>
  <c r="AE220" i="4"/>
  <c r="AD220" i="4"/>
  <c r="AC220" i="4"/>
  <c r="AB220" i="4"/>
  <c r="AA220" i="4"/>
  <c r="Z220" i="4"/>
  <c r="Y220" i="4"/>
  <c r="X220" i="4"/>
  <c r="B220" i="4"/>
  <c r="A220" i="4"/>
  <c r="T217" i="4"/>
  <c r="AR217" i="4"/>
  <c r="BD217" i="4"/>
  <c r="S217" i="4"/>
  <c r="AQ217" i="4"/>
  <c r="BC217" i="4"/>
  <c r="R217" i="4"/>
  <c r="AP217" i="4"/>
  <c r="BB217" i="4"/>
  <c r="U217" i="4"/>
  <c r="O217" i="4"/>
  <c r="W217" i="4"/>
  <c r="Q217" i="4"/>
  <c r="AM217" i="4"/>
  <c r="AO217" i="4"/>
  <c r="BA217" i="4"/>
  <c r="V217" i="4"/>
  <c r="P217" i="4"/>
  <c r="AN217" i="4"/>
  <c r="AZ217" i="4"/>
  <c r="AY217" i="4"/>
  <c r="AX217" i="4"/>
  <c r="AW217" i="4"/>
  <c r="AV217" i="4"/>
  <c r="AU217" i="4"/>
  <c r="AT217" i="4"/>
  <c r="AS217" i="4"/>
  <c r="AF217" i="4"/>
  <c r="AE217" i="4"/>
  <c r="AD217" i="4"/>
  <c r="AC217" i="4"/>
  <c r="AB217" i="4"/>
  <c r="AA217" i="4"/>
  <c r="Z217" i="4"/>
  <c r="Y217" i="4"/>
  <c r="X217" i="4"/>
  <c r="B217" i="4"/>
  <c r="A217" i="4"/>
  <c r="T216" i="4"/>
  <c r="AR216" i="4"/>
  <c r="BD216" i="4"/>
  <c r="S216" i="4"/>
  <c r="AQ216" i="4"/>
  <c r="BC216" i="4"/>
  <c r="R216" i="4"/>
  <c r="AP216" i="4"/>
  <c r="BB216" i="4"/>
  <c r="U216" i="4"/>
  <c r="O216" i="4"/>
  <c r="W216" i="4"/>
  <c r="Q216" i="4"/>
  <c r="AM216" i="4"/>
  <c r="AO216" i="4"/>
  <c r="BA216" i="4"/>
  <c r="V216" i="4"/>
  <c r="P216" i="4"/>
  <c r="AN216" i="4"/>
  <c r="AZ216" i="4"/>
  <c r="AY216" i="4"/>
  <c r="AX216" i="4"/>
  <c r="AW216" i="4"/>
  <c r="AV216" i="4"/>
  <c r="AU216" i="4"/>
  <c r="AT216" i="4"/>
  <c r="AS216" i="4"/>
  <c r="AF216" i="4"/>
  <c r="AE216" i="4"/>
  <c r="AD216" i="4"/>
  <c r="AC216" i="4"/>
  <c r="AB216" i="4"/>
  <c r="AA216" i="4"/>
  <c r="Z216" i="4"/>
  <c r="Y216" i="4"/>
  <c r="X216" i="4"/>
  <c r="B216" i="4"/>
  <c r="A216" i="4"/>
  <c r="T215" i="4"/>
  <c r="AR215" i="4"/>
  <c r="BD215" i="4"/>
  <c r="S215" i="4"/>
  <c r="AQ215" i="4"/>
  <c r="BC215" i="4"/>
  <c r="R215" i="4"/>
  <c r="AP215" i="4"/>
  <c r="BB215" i="4"/>
  <c r="U215" i="4"/>
  <c r="O215" i="4"/>
  <c r="W215" i="4"/>
  <c r="Q215" i="4"/>
  <c r="AM215" i="4"/>
  <c r="AO215" i="4"/>
  <c r="BA215" i="4"/>
  <c r="V215" i="4"/>
  <c r="P215" i="4"/>
  <c r="AN215" i="4"/>
  <c r="AZ215" i="4"/>
  <c r="AY215" i="4"/>
  <c r="AX215" i="4"/>
  <c r="AW215" i="4"/>
  <c r="AV215" i="4"/>
  <c r="AU215" i="4"/>
  <c r="AT215" i="4"/>
  <c r="AS215" i="4"/>
  <c r="AF215" i="4"/>
  <c r="AE215" i="4"/>
  <c r="AD215" i="4"/>
  <c r="AC215" i="4"/>
  <c r="AB215" i="4"/>
  <c r="AA215" i="4"/>
  <c r="Z215" i="4"/>
  <c r="Y215" i="4"/>
  <c r="X215" i="4"/>
  <c r="B215" i="4"/>
  <c r="A215" i="4"/>
  <c r="T211" i="4"/>
  <c r="AR211" i="4"/>
  <c r="BD211" i="4"/>
  <c r="S211" i="4"/>
  <c r="AQ211" i="4"/>
  <c r="BC211" i="4"/>
  <c r="R211" i="4"/>
  <c r="AP211" i="4"/>
  <c r="BB211" i="4"/>
  <c r="U211" i="4"/>
  <c r="O211" i="4"/>
  <c r="W211" i="4"/>
  <c r="Q211" i="4"/>
  <c r="AM211" i="4"/>
  <c r="AO211" i="4"/>
  <c r="BA211" i="4"/>
  <c r="V211" i="4"/>
  <c r="P211" i="4"/>
  <c r="AN211" i="4"/>
  <c r="AZ211" i="4"/>
  <c r="AY211" i="4"/>
  <c r="AX211" i="4"/>
  <c r="AW211" i="4"/>
  <c r="AV211" i="4"/>
  <c r="AU211" i="4"/>
  <c r="AT211" i="4"/>
  <c r="AS211" i="4"/>
  <c r="AF211" i="4"/>
  <c r="AE211" i="4"/>
  <c r="AD211" i="4"/>
  <c r="AC211" i="4"/>
  <c r="AB211" i="4"/>
  <c r="AA211" i="4"/>
  <c r="Z211" i="4"/>
  <c r="Y211" i="4"/>
  <c r="X211" i="4"/>
  <c r="B211" i="4"/>
  <c r="A211" i="4"/>
  <c r="T214" i="4"/>
  <c r="AR214" i="4"/>
  <c r="BD214" i="4"/>
  <c r="S214" i="4"/>
  <c r="AQ214" i="4"/>
  <c r="BC214" i="4"/>
  <c r="R214" i="4"/>
  <c r="AP214" i="4"/>
  <c r="BB214" i="4"/>
  <c r="U214" i="4"/>
  <c r="O214" i="4"/>
  <c r="W214" i="4"/>
  <c r="Q214" i="4"/>
  <c r="AM214" i="4"/>
  <c r="AO214" i="4"/>
  <c r="BA214" i="4"/>
  <c r="V214" i="4"/>
  <c r="P214" i="4"/>
  <c r="AN214" i="4"/>
  <c r="AZ214" i="4"/>
  <c r="AY214" i="4"/>
  <c r="AX214" i="4"/>
  <c r="AW214" i="4"/>
  <c r="AV214" i="4"/>
  <c r="AU214" i="4"/>
  <c r="AT214" i="4"/>
  <c r="AS214" i="4"/>
  <c r="AF214" i="4"/>
  <c r="AE214" i="4"/>
  <c r="AD214" i="4"/>
  <c r="AC214" i="4"/>
  <c r="AB214" i="4"/>
  <c r="AA214" i="4"/>
  <c r="Z214" i="4"/>
  <c r="Y214" i="4"/>
  <c r="X214" i="4"/>
  <c r="B214" i="4"/>
  <c r="A214" i="4"/>
  <c r="T212" i="4"/>
  <c r="AR212" i="4"/>
  <c r="BD212" i="4"/>
  <c r="S212" i="4"/>
  <c r="AQ212" i="4"/>
  <c r="BC212" i="4"/>
  <c r="R212" i="4"/>
  <c r="AP212" i="4"/>
  <c r="BB212" i="4"/>
  <c r="U212" i="4"/>
  <c r="O212" i="4"/>
  <c r="W212" i="4"/>
  <c r="Q212" i="4"/>
  <c r="AM212" i="4"/>
  <c r="AO212" i="4"/>
  <c r="BA212" i="4"/>
  <c r="V212" i="4"/>
  <c r="P212" i="4"/>
  <c r="AN212" i="4"/>
  <c r="AZ212" i="4"/>
  <c r="AY212" i="4"/>
  <c r="AX212" i="4"/>
  <c r="AW212" i="4"/>
  <c r="AV212" i="4"/>
  <c r="AU212" i="4"/>
  <c r="AT212" i="4"/>
  <c r="AS212" i="4"/>
  <c r="AF212" i="4"/>
  <c r="AE212" i="4"/>
  <c r="AD212" i="4"/>
  <c r="AC212" i="4"/>
  <c r="AB212" i="4"/>
  <c r="AA212" i="4"/>
  <c r="Z212" i="4"/>
  <c r="Y212" i="4"/>
  <c r="X212" i="4"/>
  <c r="B212" i="4"/>
  <c r="A212" i="4"/>
  <c r="T213" i="4"/>
  <c r="AR213" i="4"/>
  <c r="BD213" i="4"/>
  <c r="S213" i="4"/>
  <c r="AQ213" i="4"/>
  <c r="BC213" i="4"/>
  <c r="R213" i="4"/>
  <c r="AP213" i="4"/>
  <c r="BB213" i="4"/>
  <c r="U213" i="4"/>
  <c r="O213" i="4"/>
  <c r="W213" i="4"/>
  <c r="Q213" i="4"/>
  <c r="AM213" i="4"/>
  <c r="AO213" i="4"/>
  <c r="BA213" i="4"/>
  <c r="V213" i="4"/>
  <c r="P213" i="4"/>
  <c r="AN213" i="4"/>
  <c r="AZ213" i="4"/>
  <c r="AY213" i="4"/>
  <c r="AX213" i="4"/>
  <c r="AW213" i="4"/>
  <c r="AV213" i="4"/>
  <c r="AU213" i="4"/>
  <c r="AT213" i="4"/>
  <c r="AS213" i="4"/>
  <c r="AF213" i="4"/>
  <c r="AE213" i="4"/>
  <c r="AD213" i="4"/>
  <c r="AC213" i="4"/>
  <c r="AB213" i="4"/>
  <c r="AA213" i="4"/>
  <c r="Z213" i="4"/>
  <c r="Y213" i="4"/>
  <c r="X213" i="4"/>
  <c r="B213" i="4"/>
  <c r="A213" i="4"/>
  <c r="AR95" i="3"/>
  <c r="BD95" i="3"/>
  <c r="AQ95" i="3"/>
  <c r="BC95" i="3"/>
  <c r="AP95" i="3"/>
  <c r="BB95" i="3"/>
  <c r="AM95" i="3"/>
  <c r="AO95" i="3"/>
  <c r="BA95" i="3"/>
  <c r="AN95" i="3"/>
  <c r="AZ95" i="3"/>
  <c r="AY95" i="3"/>
  <c r="AX95" i="3"/>
  <c r="AW95" i="3"/>
  <c r="AV95" i="3"/>
  <c r="AU95" i="3"/>
  <c r="AT95" i="3"/>
  <c r="AS95" i="3"/>
  <c r="Z95" i="3"/>
  <c r="AL95" i="3"/>
  <c r="Y95" i="3"/>
  <c r="AK95" i="3"/>
  <c r="X95" i="3"/>
  <c r="AJ95" i="3"/>
  <c r="U95" i="3"/>
  <c r="W95" i="3"/>
  <c r="AI95" i="3"/>
  <c r="V95" i="3"/>
  <c r="AH95" i="3"/>
  <c r="AG95" i="3"/>
  <c r="AF95" i="3"/>
  <c r="AE95" i="3"/>
  <c r="AD95" i="3"/>
  <c r="AC95" i="3"/>
  <c r="AB95" i="3"/>
  <c r="AA95" i="3"/>
  <c r="B95" i="3"/>
  <c r="A95" i="3"/>
  <c r="Z191" i="3"/>
  <c r="T191" i="3"/>
  <c r="AR191" i="3"/>
  <c r="BD191" i="3"/>
  <c r="Y191" i="3"/>
  <c r="S191" i="3"/>
  <c r="AQ191" i="3"/>
  <c r="BC191" i="3"/>
  <c r="X191" i="3"/>
  <c r="R191" i="3"/>
  <c r="AP191" i="3"/>
  <c r="BB191" i="3"/>
  <c r="U191" i="3"/>
  <c r="O191" i="3"/>
  <c r="W191" i="3"/>
  <c r="Q191" i="3"/>
  <c r="AM191" i="3"/>
  <c r="AO191" i="3"/>
  <c r="BA191" i="3"/>
  <c r="V191" i="3"/>
  <c r="P191" i="3"/>
  <c r="AN191" i="3"/>
  <c r="AZ191" i="3"/>
  <c r="AY191" i="3"/>
  <c r="AX191" i="3"/>
  <c r="AW191" i="3"/>
  <c r="AV191" i="3"/>
  <c r="AU191" i="3"/>
  <c r="AT191" i="3"/>
  <c r="AS191" i="3"/>
  <c r="AL191" i="3"/>
  <c r="AK191" i="3"/>
  <c r="AJ191" i="3"/>
  <c r="AI191" i="3"/>
  <c r="AH191" i="3"/>
  <c r="AG191" i="3"/>
  <c r="B191" i="3"/>
  <c r="A191" i="3"/>
  <c r="Z190" i="3"/>
  <c r="T190" i="3"/>
  <c r="AR190" i="3"/>
  <c r="BD190" i="3"/>
  <c r="Y190" i="3"/>
  <c r="S190" i="3"/>
  <c r="AQ190" i="3"/>
  <c r="BC190" i="3"/>
  <c r="X190" i="3"/>
  <c r="R190" i="3"/>
  <c r="AP190" i="3"/>
  <c r="BB190" i="3"/>
  <c r="U190" i="3"/>
  <c r="O190" i="3"/>
  <c r="W190" i="3"/>
  <c r="Q190" i="3"/>
  <c r="AM190" i="3"/>
  <c r="AO190" i="3"/>
  <c r="BA190" i="3"/>
  <c r="V190" i="3"/>
  <c r="P190" i="3"/>
  <c r="AN190" i="3"/>
  <c r="AZ190" i="3"/>
  <c r="AY190" i="3"/>
  <c r="AX190" i="3"/>
  <c r="AW190" i="3"/>
  <c r="AV190" i="3"/>
  <c r="AU190" i="3"/>
  <c r="AT190" i="3"/>
  <c r="AS190" i="3"/>
  <c r="AL190" i="3"/>
  <c r="AK190" i="3"/>
  <c r="AJ190" i="3"/>
  <c r="AI190" i="3"/>
  <c r="AH190" i="3"/>
  <c r="AG190" i="3"/>
  <c r="B190" i="3"/>
  <c r="A190" i="3"/>
  <c r="Z189" i="3"/>
  <c r="T189" i="3"/>
  <c r="AR189" i="3"/>
  <c r="BD189" i="3"/>
  <c r="Y189" i="3"/>
  <c r="S189" i="3"/>
  <c r="AQ189" i="3"/>
  <c r="BC189" i="3"/>
  <c r="X189" i="3"/>
  <c r="R189" i="3"/>
  <c r="AP189" i="3"/>
  <c r="BB189" i="3"/>
  <c r="U189" i="3"/>
  <c r="O189" i="3"/>
  <c r="W189" i="3"/>
  <c r="Q189" i="3"/>
  <c r="AM189" i="3"/>
  <c r="AO189" i="3"/>
  <c r="BA189" i="3"/>
  <c r="V189" i="3"/>
  <c r="P189" i="3"/>
  <c r="AN189" i="3"/>
  <c r="AZ189" i="3"/>
  <c r="AY189" i="3"/>
  <c r="AX189" i="3"/>
  <c r="AW189" i="3"/>
  <c r="AV189" i="3"/>
  <c r="AU189" i="3"/>
  <c r="AT189" i="3"/>
  <c r="AS189" i="3"/>
  <c r="AL189" i="3"/>
  <c r="AK189" i="3"/>
  <c r="AJ189" i="3"/>
  <c r="AI189" i="3"/>
  <c r="AH189" i="3"/>
  <c r="AG189" i="3"/>
  <c r="B189" i="3"/>
  <c r="A189" i="3"/>
  <c r="Z188" i="3"/>
  <c r="T188" i="3"/>
  <c r="AR188" i="3"/>
  <c r="BD188" i="3"/>
  <c r="Y188" i="3"/>
  <c r="S188" i="3"/>
  <c r="AQ188" i="3"/>
  <c r="BC188" i="3"/>
  <c r="X188" i="3"/>
  <c r="R188" i="3"/>
  <c r="AP188" i="3"/>
  <c r="BB188" i="3"/>
  <c r="U188" i="3"/>
  <c r="O188" i="3"/>
  <c r="W188" i="3"/>
  <c r="Q188" i="3"/>
  <c r="AM188" i="3"/>
  <c r="AO188" i="3"/>
  <c r="BA188" i="3"/>
  <c r="V188" i="3"/>
  <c r="P188" i="3"/>
  <c r="AN188" i="3"/>
  <c r="AZ188" i="3"/>
  <c r="AY188" i="3"/>
  <c r="AX188" i="3"/>
  <c r="AW188" i="3"/>
  <c r="AV188" i="3"/>
  <c r="AU188" i="3"/>
  <c r="AT188" i="3"/>
  <c r="AS188" i="3"/>
  <c r="AL188" i="3"/>
  <c r="AK188" i="3"/>
  <c r="AJ188" i="3"/>
  <c r="AI188" i="3"/>
  <c r="AH188" i="3"/>
  <c r="AG188" i="3"/>
  <c r="B188" i="3"/>
  <c r="A188" i="3"/>
  <c r="Z187" i="3"/>
  <c r="T187" i="3"/>
  <c r="AR187" i="3"/>
  <c r="BD187" i="3"/>
  <c r="Y187" i="3"/>
  <c r="S187" i="3"/>
  <c r="AQ187" i="3"/>
  <c r="BC187" i="3"/>
  <c r="X187" i="3"/>
  <c r="R187" i="3"/>
  <c r="AP187" i="3"/>
  <c r="BB187" i="3"/>
  <c r="U187" i="3"/>
  <c r="O187" i="3"/>
  <c r="W187" i="3"/>
  <c r="Q187" i="3"/>
  <c r="AM187" i="3"/>
  <c r="AO187" i="3"/>
  <c r="BA187" i="3"/>
  <c r="V187" i="3"/>
  <c r="P187" i="3"/>
  <c r="AN187" i="3"/>
  <c r="AZ187" i="3"/>
  <c r="AY187" i="3"/>
  <c r="AX187" i="3"/>
  <c r="AW187" i="3"/>
  <c r="AV187" i="3"/>
  <c r="AU187" i="3"/>
  <c r="AT187" i="3"/>
  <c r="AS187" i="3"/>
  <c r="AL187" i="3"/>
  <c r="AK187" i="3"/>
  <c r="AJ187" i="3"/>
  <c r="AI187" i="3"/>
  <c r="AH187" i="3"/>
  <c r="AG187" i="3"/>
  <c r="B187" i="3"/>
  <c r="A187" i="3"/>
  <c r="Z186" i="3"/>
  <c r="T186" i="3"/>
  <c r="AR186" i="3"/>
  <c r="BD186" i="3"/>
  <c r="Y186" i="3"/>
  <c r="S186" i="3"/>
  <c r="AQ186" i="3"/>
  <c r="BC186" i="3"/>
  <c r="X186" i="3"/>
  <c r="R186" i="3"/>
  <c r="AP186" i="3"/>
  <c r="BB186" i="3"/>
  <c r="U186" i="3"/>
  <c r="O186" i="3"/>
  <c r="W186" i="3"/>
  <c r="Q186" i="3"/>
  <c r="AM186" i="3"/>
  <c r="AO186" i="3"/>
  <c r="BA186" i="3"/>
  <c r="V186" i="3"/>
  <c r="P186" i="3"/>
  <c r="AN186" i="3"/>
  <c r="AZ186" i="3"/>
  <c r="AY186" i="3"/>
  <c r="AX186" i="3"/>
  <c r="AW186" i="3"/>
  <c r="AV186" i="3"/>
  <c r="AU186" i="3"/>
  <c r="AT186" i="3"/>
  <c r="AS186" i="3"/>
  <c r="AL186" i="3"/>
  <c r="AK186" i="3"/>
  <c r="AJ186" i="3"/>
  <c r="AI186" i="3"/>
  <c r="AH186" i="3"/>
  <c r="AG186" i="3"/>
  <c r="B186" i="3"/>
  <c r="A186" i="3"/>
  <c r="Z185" i="3"/>
  <c r="T185" i="3"/>
  <c r="AR185" i="3"/>
  <c r="BD185" i="3"/>
  <c r="Y185" i="3"/>
  <c r="S185" i="3"/>
  <c r="AQ185" i="3"/>
  <c r="BC185" i="3"/>
  <c r="X185" i="3"/>
  <c r="R185" i="3"/>
  <c r="AP185" i="3"/>
  <c r="BB185" i="3"/>
  <c r="U185" i="3"/>
  <c r="O185" i="3"/>
  <c r="W185" i="3"/>
  <c r="Q185" i="3"/>
  <c r="AM185" i="3"/>
  <c r="AO185" i="3"/>
  <c r="BA185" i="3"/>
  <c r="V185" i="3"/>
  <c r="P185" i="3"/>
  <c r="AN185" i="3"/>
  <c r="AZ185" i="3"/>
  <c r="AY185" i="3"/>
  <c r="AX185" i="3"/>
  <c r="AW185" i="3"/>
  <c r="AV185" i="3"/>
  <c r="AU185" i="3"/>
  <c r="AT185" i="3"/>
  <c r="AS185" i="3"/>
  <c r="AL185" i="3"/>
  <c r="AK185" i="3"/>
  <c r="AJ185" i="3"/>
  <c r="AI185" i="3"/>
  <c r="AH185" i="3"/>
  <c r="AG185" i="3"/>
  <c r="B185" i="3"/>
  <c r="A185" i="3"/>
  <c r="Z184" i="3"/>
  <c r="T184" i="3"/>
  <c r="AR184" i="3"/>
  <c r="BD184" i="3"/>
  <c r="Y184" i="3"/>
  <c r="S184" i="3"/>
  <c r="AQ184" i="3"/>
  <c r="BC184" i="3"/>
  <c r="X184" i="3"/>
  <c r="R184" i="3"/>
  <c r="AP184" i="3"/>
  <c r="BB184" i="3"/>
  <c r="U184" i="3"/>
  <c r="O184" i="3"/>
  <c r="W184" i="3"/>
  <c r="Q184" i="3"/>
  <c r="AM184" i="3"/>
  <c r="AO184" i="3"/>
  <c r="BA184" i="3"/>
  <c r="V184" i="3"/>
  <c r="P184" i="3"/>
  <c r="AN184" i="3"/>
  <c r="AZ184" i="3"/>
  <c r="AY184" i="3"/>
  <c r="AX184" i="3"/>
  <c r="AW184" i="3"/>
  <c r="AV184" i="3"/>
  <c r="AU184" i="3"/>
  <c r="AT184" i="3"/>
  <c r="AS184" i="3"/>
  <c r="AL184" i="3"/>
  <c r="AK184" i="3"/>
  <c r="AJ184" i="3"/>
  <c r="AI184" i="3"/>
  <c r="AH184" i="3"/>
  <c r="AG184" i="3"/>
  <c r="B184" i="3"/>
  <c r="A184" i="3"/>
  <c r="Z183" i="3"/>
  <c r="T183" i="3"/>
  <c r="AR183" i="3"/>
  <c r="BD183" i="3"/>
  <c r="Y183" i="3"/>
  <c r="S183" i="3"/>
  <c r="AQ183" i="3"/>
  <c r="BC183" i="3"/>
  <c r="X183" i="3"/>
  <c r="R183" i="3"/>
  <c r="AP183" i="3"/>
  <c r="BB183" i="3"/>
  <c r="U183" i="3"/>
  <c r="O183" i="3"/>
  <c r="W183" i="3"/>
  <c r="Q183" i="3"/>
  <c r="AM183" i="3"/>
  <c r="AO183" i="3"/>
  <c r="BA183" i="3"/>
  <c r="V183" i="3"/>
  <c r="P183" i="3"/>
  <c r="AN183" i="3"/>
  <c r="AZ183" i="3"/>
  <c r="AY183" i="3"/>
  <c r="AX183" i="3"/>
  <c r="AW183" i="3"/>
  <c r="AV183" i="3"/>
  <c r="AU183" i="3"/>
  <c r="AT183" i="3"/>
  <c r="AS183" i="3"/>
  <c r="AL183" i="3"/>
  <c r="AK183" i="3"/>
  <c r="AJ183" i="3"/>
  <c r="AI183" i="3"/>
  <c r="AH183" i="3"/>
  <c r="AG183" i="3"/>
  <c r="B183" i="3"/>
  <c r="A183" i="3"/>
  <c r="Z194" i="3"/>
  <c r="T194" i="3"/>
  <c r="AR194" i="3"/>
  <c r="BD194" i="3"/>
  <c r="Y194" i="3"/>
  <c r="S194" i="3"/>
  <c r="AQ194" i="3"/>
  <c r="BC194" i="3"/>
  <c r="X194" i="3"/>
  <c r="R194" i="3"/>
  <c r="AP194" i="3"/>
  <c r="BB194" i="3"/>
  <c r="U194" i="3"/>
  <c r="O194" i="3"/>
  <c r="W194" i="3"/>
  <c r="Q194" i="3"/>
  <c r="AM194" i="3"/>
  <c r="AO194" i="3"/>
  <c r="BA194" i="3"/>
  <c r="V194" i="3"/>
  <c r="P194" i="3"/>
  <c r="AN194" i="3"/>
  <c r="AZ194" i="3"/>
  <c r="AY194" i="3"/>
  <c r="AX194" i="3"/>
  <c r="AW194" i="3"/>
  <c r="AV194" i="3"/>
  <c r="AU194" i="3"/>
  <c r="AT194" i="3"/>
  <c r="AS194" i="3"/>
  <c r="AL194" i="3"/>
  <c r="AK194" i="3"/>
  <c r="AJ194" i="3"/>
  <c r="AI194" i="3"/>
  <c r="AH194" i="3"/>
  <c r="AG194" i="3"/>
  <c r="B194" i="3"/>
  <c r="A194" i="3"/>
  <c r="Z193" i="3"/>
  <c r="T193" i="3"/>
  <c r="AR193" i="3"/>
  <c r="BD193" i="3"/>
  <c r="Y193" i="3"/>
  <c r="S193" i="3"/>
  <c r="AQ193" i="3"/>
  <c r="BC193" i="3"/>
  <c r="X193" i="3"/>
  <c r="R193" i="3"/>
  <c r="AP193" i="3"/>
  <c r="BB193" i="3"/>
  <c r="U193" i="3"/>
  <c r="O193" i="3"/>
  <c r="W193" i="3"/>
  <c r="Q193" i="3"/>
  <c r="AM193" i="3"/>
  <c r="AO193" i="3"/>
  <c r="BA193" i="3"/>
  <c r="V193" i="3"/>
  <c r="P193" i="3"/>
  <c r="AN193" i="3"/>
  <c r="AZ193" i="3"/>
  <c r="AY193" i="3"/>
  <c r="AX193" i="3"/>
  <c r="AW193" i="3"/>
  <c r="AV193" i="3"/>
  <c r="AU193" i="3"/>
  <c r="AT193" i="3"/>
  <c r="AS193" i="3"/>
  <c r="AL193" i="3"/>
  <c r="AK193" i="3"/>
  <c r="AJ193" i="3"/>
  <c r="AI193" i="3"/>
  <c r="AH193" i="3"/>
  <c r="AG193" i="3"/>
  <c r="B193" i="3"/>
  <c r="A193" i="3"/>
  <c r="Z192" i="3"/>
  <c r="T192" i="3"/>
  <c r="AR192" i="3"/>
  <c r="BD192" i="3"/>
  <c r="Y192" i="3"/>
  <c r="S192" i="3"/>
  <c r="AQ192" i="3"/>
  <c r="BC192" i="3"/>
  <c r="X192" i="3"/>
  <c r="R192" i="3"/>
  <c r="AP192" i="3"/>
  <c r="BB192" i="3"/>
  <c r="U192" i="3"/>
  <c r="O192" i="3"/>
  <c r="W192" i="3"/>
  <c r="Q192" i="3"/>
  <c r="AM192" i="3"/>
  <c r="AO192" i="3"/>
  <c r="BA192" i="3"/>
  <c r="V192" i="3"/>
  <c r="P192" i="3"/>
  <c r="AN192" i="3"/>
  <c r="AZ192" i="3"/>
  <c r="AY192" i="3"/>
  <c r="AX192" i="3"/>
  <c r="AW192" i="3"/>
  <c r="AV192" i="3"/>
  <c r="AU192" i="3"/>
  <c r="AT192" i="3"/>
  <c r="AS192" i="3"/>
  <c r="AL192" i="3"/>
  <c r="AK192" i="3"/>
  <c r="AJ192" i="3"/>
  <c r="AI192" i="3"/>
  <c r="AH192" i="3"/>
  <c r="AG192" i="3"/>
  <c r="B192" i="3"/>
  <c r="A192" i="3"/>
  <c r="AR88" i="3"/>
  <c r="BD88" i="3"/>
  <c r="AQ88" i="3"/>
  <c r="BC88" i="3"/>
  <c r="AP88" i="3"/>
  <c r="BB88" i="3"/>
  <c r="AM88" i="3"/>
  <c r="AO88" i="3"/>
  <c r="BA88" i="3"/>
  <c r="AN88" i="3"/>
  <c r="AZ88" i="3"/>
  <c r="AY88" i="3"/>
  <c r="AX88" i="3"/>
  <c r="AW88" i="3"/>
  <c r="AV88" i="3"/>
  <c r="AU88" i="3"/>
  <c r="AT88" i="3"/>
  <c r="AS88" i="3"/>
  <c r="Z88" i="3"/>
  <c r="AL88" i="3"/>
  <c r="Y88" i="3"/>
  <c r="AK88" i="3"/>
  <c r="X88" i="3"/>
  <c r="AJ88" i="3"/>
  <c r="U88" i="3"/>
  <c r="W88" i="3"/>
  <c r="AI88" i="3"/>
  <c r="V88" i="3"/>
  <c r="AH88" i="3"/>
  <c r="AG88" i="3"/>
  <c r="AF88" i="3"/>
  <c r="AE88" i="3"/>
  <c r="AD88" i="3"/>
  <c r="AC88" i="3"/>
  <c r="AB88" i="3"/>
  <c r="AA88" i="3"/>
  <c r="B88" i="3"/>
  <c r="A88" i="3"/>
  <c r="AR87" i="3"/>
  <c r="BD87" i="3"/>
  <c r="AQ87" i="3"/>
  <c r="BC87" i="3"/>
  <c r="AP87" i="3"/>
  <c r="BB87" i="3"/>
  <c r="AM87" i="3"/>
  <c r="AO87" i="3"/>
  <c r="BA87" i="3"/>
  <c r="AN87" i="3"/>
  <c r="AZ87" i="3"/>
  <c r="AY87" i="3"/>
  <c r="AX87" i="3"/>
  <c r="AW87" i="3"/>
  <c r="AV87" i="3"/>
  <c r="AU87" i="3"/>
  <c r="AT87" i="3"/>
  <c r="AS87" i="3"/>
  <c r="Z87" i="3"/>
  <c r="AL87" i="3"/>
  <c r="Y87" i="3"/>
  <c r="AK87" i="3"/>
  <c r="X87" i="3"/>
  <c r="AJ87" i="3"/>
  <c r="U87" i="3"/>
  <c r="W87" i="3"/>
  <c r="AI87" i="3"/>
  <c r="V87" i="3"/>
  <c r="AH87" i="3"/>
  <c r="AG87" i="3"/>
  <c r="AF87" i="3"/>
  <c r="AE87" i="3"/>
  <c r="AD87" i="3"/>
  <c r="AC87" i="3"/>
  <c r="AB87" i="3"/>
  <c r="AA87" i="3"/>
  <c r="B87" i="3"/>
  <c r="A87" i="3"/>
  <c r="AR86" i="3"/>
  <c r="BD86" i="3"/>
  <c r="AQ86" i="3"/>
  <c r="BC86" i="3"/>
  <c r="AP86" i="3"/>
  <c r="BB86" i="3"/>
  <c r="AM86" i="3"/>
  <c r="AO86" i="3"/>
  <c r="BA86" i="3"/>
  <c r="AN86" i="3"/>
  <c r="AZ86" i="3"/>
  <c r="AY86" i="3"/>
  <c r="AX86" i="3"/>
  <c r="AW86" i="3"/>
  <c r="AV86" i="3"/>
  <c r="AU86" i="3"/>
  <c r="AT86" i="3"/>
  <c r="AS86" i="3"/>
  <c r="Z86" i="3"/>
  <c r="AL86" i="3"/>
  <c r="Y86" i="3"/>
  <c r="AK86" i="3"/>
  <c r="X86" i="3"/>
  <c r="AJ86" i="3"/>
  <c r="U86" i="3"/>
  <c r="W86" i="3"/>
  <c r="AI86" i="3"/>
  <c r="V86" i="3"/>
  <c r="AH86" i="3"/>
  <c r="AG86" i="3"/>
  <c r="AF86" i="3"/>
  <c r="AE86" i="3"/>
  <c r="AD86" i="3"/>
  <c r="AC86" i="3"/>
  <c r="AB86" i="3"/>
  <c r="AA86" i="3"/>
  <c r="B86" i="3"/>
  <c r="A86" i="3"/>
  <c r="AR85" i="3"/>
  <c r="BD85" i="3"/>
  <c r="AQ85" i="3"/>
  <c r="BC85" i="3"/>
  <c r="AP85" i="3"/>
  <c r="BB85" i="3"/>
  <c r="AM85" i="3"/>
  <c r="AO85" i="3"/>
  <c r="BA85" i="3"/>
  <c r="AN85" i="3"/>
  <c r="AZ85" i="3"/>
  <c r="AY85" i="3"/>
  <c r="AX85" i="3"/>
  <c r="AW85" i="3"/>
  <c r="AV85" i="3"/>
  <c r="AU85" i="3"/>
  <c r="AT85" i="3"/>
  <c r="AS85" i="3"/>
  <c r="Z85" i="3"/>
  <c r="AL85" i="3"/>
  <c r="Y85" i="3"/>
  <c r="AK85" i="3"/>
  <c r="X85" i="3"/>
  <c r="AJ85" i="3"/>
  <c r="U85" i="3"/>
  <c r="W85" i="3"/>
  <c r="AI85" i="3"/>
  <c r="V85" i="3"/>
  <c r="AH85" i="3"/>
  <c r="AG85" i="3"/>
  <c r="AF85" i="3"/>
  <c r="AE85" i="3"/>
  <c r="AD85" i="3"/>
  <c r="AC85" i="3"/>
  <c r="AB85" i="3"/>
  <c r="AA85" i="3"/>
  <c r="B85" i="3"/>
  <c r="A85" i="3"/>
  <c r="AR84" i="3"/>
  <c r="BD84" i="3"/>
  <c r="AQ84" i="3"/>
  <c r="BC84" i="3"/>
  <c r="AP84" i="3"/>
  <c r="BB84" i="3"/>
  <c r="AM84" i="3"/>
  <c r="AO84" i="3"/>
  <c r="BA84" i="3"/>
  <c r="AN84" i="3"/>
  <c r="AZ84" i="3"/>
  <c r="AY84" i="3"/>
  <c r="AX84" i="3"/>
  <c r="AW84" i="3"/>
  <c r="AV84" i="3"/>
  <c r="AU84" i="3"/>
  <c r="AT84" i="3"/>
  <c r="AS84" i="3"/>
  <c r="Z84" i="3"/>
  <c r="AL84" i="3"/>
  <c r="Y84" i="3"/>
  <c r="AK84" i="3"/>
  <c r="X84" i="3"/>
  <c r="AJ84" i="3"/>
  <c r="U84" i="3"/>
  <c r="W84" i="3"/>
  <c r="AI84" i="3"/>
  <c r="V84" i="3"/>
  <c r="AH84" i="3"/>
  <c r="AG84" i="3"/>
  <c r="AF84" i="3"/>
  <c r="AE84" i="3"/>
  <c r="AD84" i="3"/>
  <c r="AC84" i="3"/>
  <c r="AB84" i="3"/>
  <c r="AA84" i="3"/>
  <c r="B84" i="3"/>
  <c r="A84" i="3"/>
  <c r="AR83" i="3"/>
  <c r="BD83" i="3"/>
  <c r="AQ83" i="3"/>
  <c r="BC83" i="3"/>
  <c r="AP83" i="3"/>
  <c r="BB83" i="3"/>
  <c r="AM83" i="3"/>
  <c r="AO83" i="3"/>
  <c r="BA83" i="3"/>
  <c r="AN83" i="3"/>
  <c r="AZ83" i="3"/>
  <c r="AY83" i="3"/>
  <c r="AX83" i="3"/>
  <c r="AW83" i="3"/>
  <c r="AV83" i="3"/>
  <c r="AU83" i="3"/>
  <c r="AT83" i="3"/>
  <c r="AS83" i="3"/>
  <c r="Z83" i="3"/>
  <c r="AL83" i="3"/>
  <c r="Y83" i="3"/>
  <c r="AK83" i="3"/>
  <c r="X83" i="3"/>
  <c r="AJ83" i="3"/>
  <c r="U83" i="3"/>
  <c r="W83" i="3"/>
  <c r="AI83" i="3"/>
  <c r="V83" i="3"/>
  <c r="AH83" i="3"/>
  <c r="AG83" i="3"/>
  <c r="AF83" i="3"/>
  <c r="AE83" i="3"/>
  <c r="AD83" i="3"/>
  <c r="AC83" i="3"/>
  <c r="AB83" i="3"/>
  <c r="AA83" i="3"/>
  <c r="B83" i="3"/>
  <c r="A83" i="3"/>
  <c r="AR94" i="3"/>
  <c r="BD94" i="3"/>
  <c r="AQ94" i="3"/>
  <c r="BC94" i="3"/>
  <c r="AP94" i="3"/>
  <c r="BB94" i="3"/>
  <c r="AM94" i="3"/>
  <c r="AO94" i="3"/>
  <c r="BA94" i="3"/>
  <c r="AN94" i="3"/>
  <c r="AZ94" i="3"/>
  <c r="AY94" i="3"/>
  <c r="AX94" i="3"/>
  <c r="AW94" i="3"/>
  <c r="AV94" i="3"/>
  <c r="AU94" i="3"/>
  <c r="AT94" i="3"/>
  <c r="AS94" i="3"/>
  <c r="Z94" i="3"/>
  <c r="AL94" i="3"/>
  <c r="Y94" i="3"/>
  <c r="AK94" i="3"/>
  <c r="X94" i="3"/>
  <c r="AJ94" i="3"/>
  <c r="U94" i="3"/>
  <c r="W94" i="3"/>
  <c r="AI94" i="3"/>
  <c r="V94" i="3"/>
  <c r="AH94" i="3"/>
  <c r="AG94" i="3"/>
  <c r="AF94" i="3"/>
  <c r="AE94" i="3"/>
  <c r="AD94" i="3"/>
  <c r="AC94" i="3"/>
  <c r="AB94" i="3"/>
  <c r="AA94" i="3"/>
  <c r="B94" i="3"/>
  <c r="A94" i="3"/>
  <c r="AR93" i="3"/>
  <c r="BD93" i="3"/>
  <c r="AQ93" i="3"/>
  <c r="BC93" i="3"/>
  <c r="AP93" i="3"/>
  <c r="BB93" i="3"/>
  <c r="AM93" i="3"/>
  <c r="AO93" i="3"/>
  <c r="BA93" i="3"/>
  <c r="AN93" i="3"/>
  <c r="AZ93" i="3"/>
  <c r="AY93" i="3"/>
  <c r="AX93" i="3"/>
  <c r="AW93" i="3"/>
  <c r="AV93" i="3"/>
  <c r="AU93" i="3"/>
  <c r="AT93" i="3"/>
  <c r="AS93" i="3"/>
  <c r="Z93" i="3"/>
  <c r="AL93" i="3"/>
  <c r="Y93" i="3"/>
  <c r="AK93" i="3"/>
  <c r="X93" i="3"/>
  <c r="AJ93" i="3"/>
  <c r="U93" i="3"/>
  <c r="W93" i="3"/>
  <c r="AI93" i="3"/>
  <c r="V93" i="3"/>
  <c r="AH93" i="3"/>
  <c r="AG93" i="3"/>
  <c r="AF93" i="3"/>
  <c r="AE93" i="3"/>
  <c r="AD93" i="3"/>
  <c r="AC93" i="3"/>
  <c r="AB93" i="3"/>
  <c r="AA93" i="3"/>
  <c r="B93" i="3"/>
  <c r="A93" i="3"/>
  <c r="AR92" i="3"/>
  <c r="BD92" i="3"/>
  <c r="AQ92" i="3"/>
  <c r="BC92" i="3"/>
  <c r="AP92" i="3"/>
  <c r="BB92" i="3"/>
  <c r="AM92" i="3"/>
  <c r="AO92" i="3"/>
  <c r="BA92" i="3"/>
  <c r="AN92" i="3"/>
  <c r="AZ92" i="3"/>
  <c r="AY92" i="3"/>
  <c r="AX92" i="3"/>
  <c r="AW92" i="3"/>
  <c r="AV92" i="3"/>
  <c r="AU92" i="3"/>
  <c r="AT92" i="3"/>
  <c r="AS92" i="3"/>
  <c r="Z92" i="3"/>
  <c r="AL92" i="3"/>
  <c r="Y92" i="3"/>
  <c r="AK92" i="3"/>
  <c r="X92" i="3"/>
  <c r="AJ92" i="3"/>
  <c r="U92" i="3"/>
  <c r="W92" i="3"/>
  <c r="AI92" i="3"/>
  <c r="V92" i="3"/>
  <c r="AH92" i="3"/>
  <c r="AG92" i="3"/>
  <c r="AF92" i="3"/>
  <c r="AE92" i="3"/>
  <c r="AD92" i="3"/>
  <c r="AC92" i="3"/>
  <c r="AB92" i="3"/>
  <c r="AA92" i="3"/>
  <c r="B92" i="3"/>
  <c r="A92" i="3"/>
  <c r="AR91" i="3"/>
  <c r="BD91" i="3"/>
  <c r="AQ91" i="3"/>
  <c r="BC91" i="3"/>
  <c r="AP91" i="3"/>
  <c r="BB91" i="3"/>
  <c r="AM91" i="3"/>
  <c r="AO91" i="3"/>
  <c r="BA91" i="3"/>
  <c r="AN91" i="3"/>
  <c r="AZ91" i="3"/>
  <c r="AY91" i="3"/>
  <c r="AX91" i="3"/>
  <c r="AW91" i="3"/>
  <c r="AV91" i="3"/>
  <c r="AU91" i="3"/>
  <c r="AT91" i="3"/>
  <c r="AS91" i="3"/>
  <c r="Z91" i="3"/>
  <c r="AL91" i="3"/>
  <c r="Y91" i="3"/>
  <c r="AK91" i="3"/>
  <c r="X91" i="3"/>
  <c r="AJ91" i="3"/>
  <c r="U91" i="3"/>
  <c r="W91" i="3"/>
  <c r="AI91" i="3"/>
  <c r="V91" i="3"/>
  <c r="AH91" i="3"/>
  <c r="AG91" i="3"/>
  <c r="AF91" i="3"/>
  <c r="AE91" i="3"/>
  <c r="AD91" i="3"/>
  <c r="AC91" i="3"/>
  <c r="AB91" i="3"/>
  <c r="AA91" i="3"/>
  <c r="B91" i="3"/>
  <c r="A91" i="3"/>
  <c r="AR90" i="3"/>
  <c r="BD90" i="3"/>
  <c r="AQ90" i="3"/>
  <c r="BC90" i="3"/>
  <c r="AP90" i="3"/>
  <c r="BB90" i="3"/>
  <c r="AM90" i="3"/>
  <c r="AO90" i="3"/>
  <c r="BA90" i="3"/>
  <c r="AN90" i="3"/>
  <c r="AZ90" i="3"/>
  <c r="AY90" i="3"/>
  <c r="AX90" i="3"/>
  <c r="AW90" i="3"/>
  <c r="AV90" i="3"/>
  <c r="AU90" i="3"/>
  <c r="AT90" i="3"/>
  <c r="AS90" i="3"/>
  <c r="Z90" i="3"/>
  <c r="AL90" i="3"/>
  <c r="Y90" i="3"/>
  <c r="AK90" i="3"/>
  <c r="X90" i="3"/>
  <c r="AJ90" i="3"/>
  <c r="U90" i="3"/>
  <c r="W90" i="3"/>
  <c r="AI90" i="3"/>
  <c r="V90" i="3"/>
  <c r="AH90" i="3"/>
  <c r="AG90" i="3"/>
  <c r="AF90" i="3"/>
  <c r="AE90" i="3"/>
  <c r="AD90" i="3"/>
  <c r="AC90" i="3"/>
  <c r="AB90" i="3"/>
  <c r="AA90" i="3"/>
  <c r="B90" i="3"/>
  <c r="A90" i="3"/>
  <c r="AR89" i="3"/>
  <c r="BD89" i="3"/>
  <c r="AQ89" i="3"/>
  <c r="BC89" i="3"/>
  <c r="AP89" i="3"/>
  <c r="BB89" i="3"/>
  <c r="AM89" i="3"/>
  <c r="AO89" i="3"/>
  <c r="BA89" i="3"/>
  <c r="AN89" i="3"/>
  <c r="AZ89" i="3"/>
  <c r="AY89" i="3"/>
  <c r="AX89" i="3"/>
  <c r="AW89" i="3"/>
  <c r="AV89" i="3"/>
  <c r="AU89" i="3"/>
  <c r="AT89" i="3"/>
  <c r="AS89" i="3"/>
  <c r="Z89" i="3"/>
  <c r="AL89" i="3"/>
  <c r="Y89" i="3"/>
  <c r="AK89" i="3"/>
  <c r="X89" i="3"/>
  <c r="AJ89" i="3"/>
  <c r="U89" i="3"/>
  <c r="W89" i="3"/>
  <c r="AI89" i="3"/>
  <c r="V89" i="3"/>
  <c r="AH89" i="3"/>
  <c r="AG89" i="3"/>
  <c r="AF89" i="3"/>
  <c r="AE89" i="3"/>
  <c r="AD89" i="3"/>
  <c r="AC89" i="3"/>
  <c r="AB89" i="3"/>
  <c r="AA89" i="3"/>
  <c r="B89" i="3"/>
  <c r="A89" i="3"/>
  <c r="AR72" i="3"/>
  <c r="BD72" i="3"/>
  <c r="AQ72" i="3"/>
  <c r="BC72" i="3"/>
  <c r="AP72" i="3"/>
  <c r="BB72" i="3"/>
  <c r="AM72" i="3"/>
  <c r="AO72" i="3"/>
  <c r="BA72" i="3"/>
  <c r="AN72" i="3"/>
  <c r="AZ72" i="3"/>
  <c r="AY72" i="3"/>
  <c r="AX72" i="3"/>
  <c r="AW72" i="3"/>
  <c r="AV72" i="3"/>
  <c r="AU72" i="3"/>
  <c r="AT72" i="3"/>
  <c r="AS72" i="3"/>
  <c r="Z72" i="3"/>
  <c r="AL72" i="3"/>
  <c r="Y72" i="3"/>
  <c r="AK72" i="3"/>
  <c r="X72" i="3"/>
  <c r="AJ72" i="3"/>
  <c r="U72" i="3"/>
  <c r="W72" i="3"/>
  <c r="AI72" i="3"/>
  <c r="V72" i="3"/>
  <c r="AH72" i="3"/>
  <c r="AG72" i="3"/>
  <c r="AF72" i="3"/>
  <c r="AE72" i="3"/>
  <c r="AD72" i="3"/>
  <c r="AC72" i="3"/>
  <c r="AB72" i="3"/>
  <c r="AA72" i="3"/>
  <c r="B72" i="3"/>
  <c r="A72" i="3"/>
  <c r="AR71" i="3"/>
  <c r="BD71" i="3"/>
  <c r="AQ71" i="3"/>
  <c r="BC71" i="3"/>
  <c r="AP71" i="3"/>
  <c r="BB71" i="3"/>
  <c r="AM71" i="3"/>
  <c r="AO71" i="3"/>
  <c r="BA71" i="3"/>
  <c r="AN71" i="3"/>
  <c r="AZ71" i="3"/>
  <c r="AY71" i="3"/>
  <c r="AX71" i="3"/>
  <c r="AW71" i="3"/>
  <c r="AV71" i="3"/>
  <c r="AU71" i="3"/>
  <c r="AT71" i="3"/>
  <c r="AS71" i="3"/>
  <c r="Z71" i="3"/>
  <c r="AL71" i="3"/>
  <c r="Y71" i="3"/>
  <c r="AK71" i="3"/>
  <c r="X71" i="3"/>
  <c r="AJ71" i="3"/>
  <c r="U71" i="3"/>
  <c r="W71" i="3"/>
  <c r="AI71" i="3"/>
  <c r="V71" i="3"/>
  <c r="AH71" i="3"/>
  <c r="AG71" i="3"/>
  <c r="AF71" i="3"/>
  <c r="AE71" i="3"/>
  <c r="AD71" i="3"/>
  <c r="AC71" i="3"/>
  <c r="AB71" i="3"/>
  <c r="AA71" i="3"/>
  <c r="B71" i="3"/>
  <c r="A71" i="3"/>
  <c r="AR70" i="3"/>
  <c r="BD70" i="3"/>
  <c r="AQ70" i="3"/>
  <c r="BC70" i="3"/>
  <c r="AP70" i="3"/>
  <c r="BB70" i="3"/>
  <c r="AM70" i="3"/>
  <c r="AO70" i="3"/>
  <c r="BA70" i="3"/>
  <c r="AN70" i="3"/>
  <c r="AZ70" i="3"/>
  <c r="AY70" i="3"/>
  <c r="AX70" i="3"/>
  <c r="AW70" i="3"/>
  <c r="AV70" i="3"/>
  <c r="AU70" i="3"/>
  <c r="AT70" i="3"/>
  <c r="AS70" i="3"/>
  <c r="Z70" i="3"/>
  <c r="AL70" i="3"/>
  <c r="Y70" i="3"/>
  <c r="AK70" i="3"/>
  <c r="X70" i="3"/>
  <c r="AJ70" i="3"/>
  <c r="U70" i="3"/>
  <c r="W70" i="3"/>
  <c r="AI70" i="3"/>
  <c r="V70" i="3"/>
  <c r="AH70" i="3"/>
  <c r="AG70" i="3"/>
  <c r="AF70" i="3"/>
  <c r="AE70" i="3"/>
  <c r="AD70" i="3"/>
  <c r="AC70" i="3"/>
  <c r="AB70" i="3"/>
  <c r="AA70" i="3"/>
  <c r="B70" i="3"/>
  <c r="A70" i="3"/>
  <c r="AR69" i="3"/>
  <c r="BD69" i="3"/>
  <c r="AQ69" i="3"/>
  <c r="BC69" i="3"/>
  <c r="AP69" i="3"/>
  <c r="BB69" i="3"/>
  <c r="AM69" i="3"/>
  <c r="AO69" i="3"/>
  <c r="BA69" i="3"/>
  <c r="AN69" i="3"/>
  <c r="AZ69" i="3"/>
  <c r="AY69" i="3"/>
  <c r="AX69" i="3"/>
  <c r="AW69" i="3"/>
  <c r="AV69" i="3"/>
  <c r="AU69" i="3"/>
  <c r="AT69" i="3"/>
  <c r="AS69" i="3"/>
  <c r="Z69" i="3"/>
  <c r="AL69" i="3"/>
  <c r="Y69" i="3"/>
  <c r="AK69" i="3"/>
  <c r="X69" i="3"/>
  <c r="AJ69" i="3"/>
  <c r="U69" i="3"/>
  <c r="W69" i="3"/>
  <c r="AI69" i="3"/>
  <c r="V69" i="3"/>
  <c r="AH69" i="3"/>
  <c r="AG69" i="3"/>
  <c r="AF69" i="3"/>
  <c r="AE69" i="3"/>
  <c r="AD69" i="3"/>
  <c r="AC69" i="3"/>
  <c r="AB69" i="3"/>
  <c r="AA69" i="3"/>
  <c r="B69" i="3"/>
  <c r="A69" i="3"/>
  <c r="AR68" i="3"/>
  <c r="BD68" i="3"/>
  <c r="AQ68" i="3"/>
  <c r="BC68" i="3"/>
  <c r="AP68" i="3"/>
  <c r="BB68" i="3"/>
  <c r="AM68" i="3"/>
  <c r="AO68" i="3"/>
  <c r="BA68" i="3"/>
  <c r="AN68" i="3"/>
  <c r="AZ68" i="3"/>
  <c r="AY68" i="3"/>
  <c r="AX68" i="3"/>
  <c r="AW68" i="3"/>
  <c r="AV68" i="3"/>
  <c r="AU68" i="3"/>
  <c r="AT68" i="3"/>
  <c r="AS68" i="3"/>
  <c r="Z68" i="3"/>
  <c r="AL68" i="3"/>
  <c r="Y68" i="3"/>
  <c r="AK68" i="3"/>
  <c r="X68" i="3"/>
  <c r="AJ68" i="3"/>
  <c r="U68" i="3"/>
  <c r="W68" i="3"/>
  <c r="AI68" i="3"/>
  <c r="V68" i="3"/>
  <c r="AH68" i="3"/>
  <c r="AG68" i="3"/>
  <c r="AF68" i="3"/>
  <c r="AE68" i="3"/>
  <c r="AD68" i="3"/>
  <c r="AC68" i="3"/>
  <c r="AB68" i="3"/>
  <c r="AA68" i="3"/>
  <c r="B68" i="3"/>
  <c r="A68" i="3"/>
  <c r="AR67" i="3"/>
  <c r="BD67" i="3"/>
  <c r="AQ67" i="3"/>
  <c r="BC67" i="3"/>
  <c r="AP67" i="3"/>
  <c r="BB67" i="3"/>
  <c r="AM67" i="3"/>
  <c r="AO67" i="3"/>
  <c r="BA67" i="3"/>
  <c r="AN67" i="3"/>
  <c r="AZ67" i="3"/>
  <c r="AY67" i="3"/>
  <c r="AX67" i="3"/>
  <c r="AW67" i="3"/>
  <c r="AV67" i="3"/>
  <c r="AU67" i="3"/>
  <c r="AT67" i="3"/>
  <c r="AS67" i="3"/>
  <c r="Z67" i="3"/>
  <c r="AL67" i="3"/>
  <c r="Y67" i="3"/>
  <c r="AK67" i="3"/>
  <c r="X67" i="3"/>
  <c r="AJ67" i="3"/>
  <c r="U67" i="3"/>
  <c r="W67" i="3"/>
  <c r="AI67" i="3"/>
  <c r="V67" i="3"/>
  <c r="AH67" i="3"/>
  <c r="AG67" i="3"/>
  <c r="AF67" i="3"/>
  <c r="AE67" i="3"/>
  <c r="AD67" i="3"/>
  <c r="AC67" i="3"/>
  <c r="AB67" i="3"/>
  <c r="AA67" i="3"/>
  <c r="B67" i="3"/>
  <c r="A67" i="3"/>
  <c r="AR66" i="3"/>
  <c r="BD66" i="3"/>
  <c r="AQ66" i="3"/>
  <c r="BC66" i="3"/>
  <c r="AP66" i="3"/>
  <c r="BB66" i="3"/>
  <c r="AM66" i="3"/>
  <c r="AO66" i="3"/>
  <c r="BA66" i="3"/>
  <c r="AN66" i="3"/>
  <c r="AZ66" i="3"/>
  <c r="AY66" i="3"/>
  <c r="AX66" i="3"/>
  <c r="AW66" i="3"/>
  <c r="AV66" i="3"/>
  <c r="AU66" i="3"/>
  <c r="AT66" i="3"/>
  <c r="AS66" i="3"/>
  <c r="Z66" i="3"/>
  <c r="AL66" i="3"/>
  <c r="Y66" i="3"/>
  <c r="AK66" i="3"/>
  <c r="X66" i="3"/>
  <c r="AJ66" i="3"/>
  <c r="U66" i="3"/>
  <c r="W66" i="3"/>
  <c r="AI66" i="3"/>
  <c r="V66" i="3"/>
  <c r="AH66" i="3"/>
  <c r="AG66" i="3"/>
  <c r="AF66" i="3"/>
  <c r="AE66" i="3"/>
  <c r="AD66" i="3"/>
  <c r="AC66" i="3"/>
  <c r="AB66" i="3"/>
  <c r="AA66" i="3"/>
  <c r="B66" i="3"/>
  <c r="A66" i="3"/>
  <c r="AR65" i="3"/>
  <c r="BD65" i="3"/>
  <c r="AQ65" i="3"/>
  <c r="BC65" i="3"/>
  <c r="AP65" i="3"/>
  <c r="BB65" i="3"/>
  <c r="AM65" i="3"/>
  <c r="AO65" i="3"/>
  <c r="BA65" i="3"/>
  <c r="AN65" i="3"/>
  <c r="AZ65" i="3"/>
  <c r="AY65" i="3"/>
  <c r="AX65" i="3"/>
  <c r="AW65" i="3"/>
  <c r="AV65" i="3"/>
  <c r="AU65" i="3"/>
  <c r="AT65" i="3"/>
  <c r="AS65" i="3"/>
  <c r="Z65" i="3"/>
  <c r="AL65" i="3"/>
  <c r="Y65" i="3"/>
  <c r="AK65" i="3"/>
  <c r="X65" i="3"/>
  <c r="AJ65" i="3"/>
  <c r="U65" i="3"/>
  <c r="W65" i="3"/>
  <c r="AI65" i="3"/>
  <c r="V65" i="3"/>
  <c r="AH65" i="3"/>
  <c r="AG65" i="3"/>
  <c r="AF65" i="3"/>
  <c r="AE65" i="3"/>
  <c r="AD65" i="3"/>
  <c r="AC65" i="3"/>
  <c r="AB65" i="3"/>
  <c r="AA65" i="3"/>
  <c r="B65" i="3"/>
  <c r="A65" i="3"/>
  <c r="AR64" i="3"/>
  <c r="BD64" i="3"/>
  <c r="AQ64" i="3"/>
  <c r="BC64" i="3"/>
  <c r="AP64" i="3"/>
  <c r="BB64" i="3"/>
  <c r="AM64" i="3"/>
  <c r="AO64" i="3"/>
  <c r="BA64" i="3"/>
  <c r="AN64" i="3"/>
  <c r="AZ64" i="3"/>
  <c r="AY64" i="3"/>
  <c r="AX64" i="3"/>
  <c r="AW64" i="3"/>
  <c r="AV64" i="3"/>
  <c r="AU64" i="3"/>
  <c r="AT64" i="3"/>
  <c r="AS64" i="3"/>
  <c r="Z64" i="3"/>
  <c r="AL64" i="3"/>
  <c r="Y64" i="3"/>
  <c r="AK64" i="3"/>
  <c r="X64" i="3"/>
  <c r="AJ64" i="3"/>
  <c r="U64" i="3"/>
  <c r="W64" i="3"/>
  <c r="AI64" i="3"/>
  <c r="V64" i="3"/>
  <c r="AH64" i="3"/>
  <c r="AG64" i="3"/>
  <c r="AF64" i="3"/>
  <c r="AE64" i="3"/>
  <c r="AD64" i="3"/>
  <c r="AC64" i="3"/>
  <c r="AB64" i="3"/>
  <c r="AA64" i="3"/>
  <c r="B64" i="3"/>
  <c r="A64" i="3"/>
  <c r="AR75" i="3"/>
  <c r="BD75" i="3"/>
  <c r="AQ75" i="3"/>
  <c r="BC75" i="3"/>
  <c r="AP75" i="3"/>
  <c r="BB75" i="3"/>
  <c r="AM75" i="3"/>
  <c r="AO75" i="3"/>
  <c r="BA75" i="3"/>
  <c r="AN75" i="3"/>
  <c r="AZ75" i="3"/>
  <c r="AY75" i="3"/>
  <c r="AX75" i="3"/>
  <c r="AW75" i="3"/>
  <c r="AV75" i="3"/>
  <c r="AU75" i="3"/>
  <c r="AT75" i="3"/>
  <c r="AS75" i="3"/>
  <c r="Z75" i="3"/>
  <c r="AL75" i="3"/>
  <c r="Y75" i="3"/>
  <c r="AK75" i="3"/>
  <c r="X75" i="3"/>
  <c r="AJ75" i="3"/>
  <c r="U75" i="3"/>
  <c r="W75" i="3"/>
  <c r="AI75" i="3"/>
  <c r="V75" i="3"/>
  <c r="AH75" i="3"/>
  <c r="AG75" i="3"/>
  <c r="AF75" i="3"/>
  <c r="AE75" i="3"/>
  <c r="AD75" i="3"/>
  <c r="AC75" i="3"/>
  <c r="AB75" i="3"/>
  <c r="AA75" i="3"/>
  <c r="B75" i="3"/>
  <c r="A75" i="3"/>
  <c r="AR74" i="3"/>
  <c r="BD74" i="3"/>
  <c r="AQ74" i="3"/>
  <c r="BC74" i="3"/>
  <c r="AP74" i="3"/>
  <c r="BB74" i="3"/>
  <c r="AM74" i="3"/>
  <c r="AO74" i="3"/>
  <c r="BA74" i="3"/>
  <c r="AN74" i="3"/>
  <c r="AZ74" i="3"/>
  <c r="AY74" i="3"/>
  <c r="AX74" i="3"/>
  <c r="AW74" i="3"/>
  <c r="AV74" i="3"/>
  <c r="AU74" i="3"/>
  <c r="AT74" i="3"/>
  <c r="AS74" i="3"/>
  <c r="Z74" i="3"/>
  <c r="AL74" i="3"/>
  <c r="Y74" i="3"/>
  <c r="AK74" i="3"/>
  <c r="X74" i="3"/>
  <c r="AJ74" i="3"/>
  <c r="U74" i="3"/>
  <c r="W74" i="3"/>
  <c r="AI74" i="3"/>
  <c r="V74" i="3"/>
  <c r="AH74" i="3"/>
  <c r="AG74" i="3"/>
  <c r="AF74" i="3"/>
  <c r="AE74" i="3"/>
  <c r="AD74" i="3"/>
  <c r="AC74" i="3"/>
  <c r="AB74" i="3"/>
  <c r="AA74" i="3"/>
  <c r="B74" i="3"/>
  <c r="A74" i="3"/>
  <c r="AR73" i="3"/>
  <c r="BD73" i="3"/>
  <c r="AQ73" i="3"/>
  <c r="BC73" i="3"/>
  <c r="AP73" i="3"/>
  <c r="BB73" i="3"/>
  <c r="AM73" i="3"/>
  <c r="AO73" i="3"/>
  <c r="BA73" i="3"/>
  <c r="AN73" i="3"/>
  <c r="AZ73" i="3"/>
  <c r="AY73" i="3"/>
  <c r="AX73" i="3"/>
  <c r="AW73" i="3"/>
  <c r="AV73" i="3"/>
  <c r="AU73" i="3"/>
  <c r="AT73" i="3"/>
  <c r="AS73" i="3"/>
  <c r="Z73" i="3"/>
  <c r="AL73" i="3"/>
  <c r="Y73" i="3"/>
  <c r="AK73" i="3"/>
  <c r="X73" i="3"/>
  <c r="AJ73" i="3"/>
  <c r="U73" i="3"/>
  <c r="W73" i="3"/>
  <c r="AI73" i="3"/>
  <c r="V73" i="3"/>
  <c r="AH73" i="3"/>
  <c r="AG73" i="3"/>
  <c r="AF73" i="3"/>
  <c r="AE73" i="3"/>
  <c r="AD73" i="3"/>
  <c r="AC73" i="3"/>
  <c r="AB73" i="3"/>
  <c r="AA73" i="3"/>
  <c r="B73" i="3"/>
  <c r="A73" i="3"/>
  <c r="AR78" i="3"/>
  <c r="BD78" i="3"/>
  <c r="AQ78" i="3"/>
  <c r="BC78" i="3"/>
  <c r="AP78" i="3"/>
  <c r="BB78" i="3"/>
  <c r="AM78" i="3"/>
  <c r="AO78" i="3"/>
  <c r="BA78" i="3"/>
  <c r="AN78" i="3"/>
  <c r="AZ78" i="3"/>
  <c r="AY78" i="3"/>
  <c r="AX78" i="3"/>
  <c r="AW78" i="3"/>
  <c r="AV78" i="3"/>
  <c r="AU78" i="3"/>
  <c r="AT78" i="3"/>
  <c r="AS78" i="3"/>
  <c r="Z78" i="3"/>
  <c r="AL78" i="3"/>
  <c r="Y78" i="3"/>
  <c r="AK78" i="3"/>
  <c r="X78" i="3"/>
  <c r="AJ78" i="3"/>
  <c r="U78" i="3"/>
  <c r="W78" i="3"/>
  <c r="AI78" i="3"/>
  <c r="V78" i="3"/>
  <c r="AH78" i="3"/>
  <c r="AG78" i="3"/>
  <c r="AF78" i="3"/>
  <c r="AE78" i="3"/>
  <c r="AD78" i="3"/>
  <c r="AC78" i="3"/>
  <c r="AB78" i="3"/>
  <c r="AA78" i="3"/>
  <c r="B78" i="3"/>
  <c r="A78" i="3"/>
  <c r="AR77" i="3"/>
  <c r="BD77" i="3"/>
  <c r="AQ77" i="3"/>
  <c r="BC77" i="3"/>
  <c r="AP77" i="3"/>
  <c r="BB77" i="3"/>
  <c r="AM77" i="3"/>
  <c r="AO77" i="3"/>
  <c r="BA77" i="3"/>
  <c r="AN77" i="3"/>
  <c r="AZ77" i="3"/>
  <c r="AY77" i="3"/>
  <c r="AX77" i="3"/>
  <c r="AW77" i="3"/>
  <c r="AV77" i="3"/>
  <c r="AU77" i="3"/>
  <c r="AT77" i="3"/>
  <c r="AS77" i="3"/>
  <c r="Z77" i="3"/>
  <c r="AL77" i="3"/>
  <c r="Y77" i="3"/>
  <c r="AK77" i="3"/>
  <c r="X77" i="3"/>
  <c r="AJ77" i="3"/>
  <c r="U77" i="3"/>
  <c r="W77" i="3"/>
  <c r="AI77" i="3"/>
  <c r="V77" i="3"/>
  <c r="AH77" i="3"/>
  <c r="AG77" i="3"/>
  <c r="AF77" i="3"/>
  <c r="AE77" i="3"/>
  <c r="AD77" i="3"/>
  <c r="AC77" i="3"/>
  <c r="AB77" i="3"/>
  <c r="AA77" i="3"/>
  <c r="B77" i="3"/>
  <c r="A77" i="3"/>
  <c r="AR76" i="3"/>
  <c r="BD76" i="3"/>
  <c r="AQ76" i="3"/>
  <c r="BC76" i="3"/>
  <c r="AP76" i="3"/>
  <c r="BB76" i="3"/>
  <c r="AM76" i="3"/>
  <c r="AO76" i="3"/>
  <c r="BA76" i="3"/>
  <c r="AN76" i="3"/>
  <c r="AZ76" i="3"/>
  <c r="AY76" i="3"/>
  <c r="AX76" i="3"/>
  <c r="AW76" i="3"/>
  <c r="AV76" i="3"/>
  <c r="AU76" i="3"/>
  <c r="AT76" i="3"/>
  <c r="AS76" i="3"/>
  <c r="Z76" i="3"/>
  <c r="AL76" i="3"/>
  <c r="Y76" i="3"/>
  <c r="AK76" i="3"/>
  <c r="X76" i="3"/>
  <c r="AJ76" i="3"/>
  <c r="U76" i="3"/>
  <c r="W76" i="3"/>
  <c r="AI76" i="3"/>
  <c r="V76" i="3"/>
  <c r="AH76" i="3"/>
  <c r="AG76" i="3"/>
  <c r="AF76" i="3"/>
  <c r="AE76" i="3"/>
  <c r="AD76" i="3"/>
  <c r="AC76" i="3"/>
  <c r="AB76" i="3"/>
  <c r="AA76" i="3"/>
  <c r="B76" i="3"/>
  <c r="A76" i="3"/>
  <c r="AR79" i="3"/>
  <c r="BD79" i="3"/>
  <c r="AQ79" i="3"/>
  <c r="BC79" i="3"/>
  <c r="AP79" i="3"/>
  <c r="BB79" i="3"/>
  <c r="AM79" i="3"/>
  <c r="AO79" i="3"/>
  <c r="BA79" i="3"/>
  <c r="AN79" i="3"/>
  <c r="AZ79" i="3"/>
  <c r="AY79" i="3"/>
  <c r="AX79" i="3"/>
  <c r="AW79" i="3"/>
  <c r="AV79" i="3"/>
  <c r="AU79" i="3"/>
  <c r="AT79" i="3"/>
  <c r="AS79" i="3"/>
  <c r="Z79" i="3"/>
  <c r="AL79" i="3"/>
  <c r="Y79" i="3"/>
  <c r="AK79" i="3"/>
  <c r="X79" i="3"/>
  <c r="AJ79" i="3"/>
  <c r="U79" i="3"/>
  <c r="W79" i="3"/>
  <c r="AI79" i="3"/>
  <c r="V79" i="3"/>
  <c r="AH79" i="3"/>
  <c r="AG79" i="3"/>
  <c r="AF79" i="3"/>
  <c r="AE79" i="3"/>
  <c r="AD79" i="3"/>
  <c r="AC79" i="3"/>
  <c r="AB79" i="3"/>
  <c r="AA79" i="3"/>
  <c r="B79" i="3"/>
  <c r="A79" i="3"/>
  <c r="AR80" i="3"/>
  <c r="BD80" i="3"/>
  <c r="AQ80" i="3"/>
  <c r="BC80" i="3"/>
  <c r="AP80" i="3"/>
  <c r="BB80" i="3"/>
  <c r="AM80" i="3"/>
  <c r="AO80" i="3"/>
  <c r="BA80" i="3"/>
  <c r="AN80" i="3"/>
  <c r="AZ80" i="3"/>
  <c r="AY80" i="3"/>
  <c r="AX80" i="3"/>
  <c r="AW80" i="3"/>
  <c r="AV80" i="3"/>
  <c r="AU80" i="3"/>
  <c r="AT80" i="3"/>
  <c r="AS80" i="3"/>
  <c r="Z80" i="3"/>
  <c r="AL80" i="3"/>
  <c r="Y80" i="3"/>
  <c r="AK80" i="3"/>
  <c r="X80" i="3"/>
  <c r="AJ80" i="3"/>
  <c r="U80" i="3"/>
  <c r="W80" i="3"/>
  <c r="AI80" i="3"/>
  <c r="V80" i="3"/>
  <c r="AH80" i="3"/>
  <c r="AG80" i="3"/>
  <c r="AF80" i="3"/>
  <c r="AE80" i="3"/>
  <c r="AD80" i="3"/>
  <c r="AC80" i="3"/>
  <c r="AB80" i="3"/>
  <c r="AA80" i="3"/>
  <c r="B80" i="3"/>
  <c r="A80" i="3"/>
  <c r="T201" i="4"/>
  <c r="AR201" i="4"/>
  <c r="BD201" i="4"/>
  <c r="S201" i="4"/>
  <c r="AQ201" i="4"/>
  <c r="BC201" i="4"/>
  <c r="R201" i="4"/>
  <c r="AP201" i="4"/>
  <c r="BB201" i="4"/>
  <c r="O201" i="4"/>
  <c r="Q201" i="4"/>
  <c r="AM201" i="4"/>
  <c r="AO201" i="4"/>
  <c r="BA201" i="4"/>
  <c r="P201" i="4"/>
  <c r="AN201" i="4"/>
  <c r="AZ201" i="4"/>
  <c r="AY201" i="4"/>
  <c r="AX201" i="4"/>
  <c r="AW201" i="4"/>
  <c r="AV201" i="4"/>
  <c r="AU201" i="4"/>
  <c r="AT201" i="4"/>
  <c r="AS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B201" i="4"/>
  <c r="A201" i="4"/>
  <c r="T200" i="4"/>
  <c r="AR200" i="4"/>
  <c r="BD200" i="4"/>
  <c r="S200" i="4"/>
  <c r="AQ200" i="4"/>
  <c r="BC200" i="4"/>
  <c r="R200" i="4"/>
  <c r="AP200" i="4"/>
  <c r="BB200" i="4"/>
  <c r="O200" i="4"/>
  <c r="Q200" i="4"/>
  <c r="AM200" i="4"/>
  <c r="AO200" i="4"/>
  <c r="BA200" i="4"/>
  <c r="P200" i="4"/>
  <c r="AN200" i="4"/>
  <c r="AZ200" i="4"/>
  <c r="AY200" i="4"/>
  <c r="AX200" i="4"/>
  <c r="AW200" i="4"/>
  <c r="AV200" i="4"/>
  <c r="AU200" i="4"/>
  <c r="AT200" i="4"/>
  <c r="AS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B200" i="4"/>
  <c r="A200" i="4"/>
  <c r="T199" i="4"/>
  <c r="AR199" i="4"/>
  <c r="BD199" i="4"/>
  <c r="S199" i="4"/>
  <c r="AQ199" i="4"/>
  <c r="BC199" i="4"/>
  <c r="R199" i="4"/>
  <c r="AP199" i="4"/>
  <c r="BB199" i="4"/>
  <c r="O199" i="4"/>
  <c r="Q199" i="4"/>
  <c r="AM199" i="4"/>
  <c r="AO199" i="4"/>
  <c r="BA199" i="4"/>
  <c r="P199" i="4"/>
  <c r="AN199" i="4"/>
  <c r="AZ199" i="4"/>
  <c r="AY199" i="4"/>
  <c r="AX199" i="4"/>
  <c r="AW199" i="4"/>
  <c r="AV199" i="4"/>
  <c r="AU199" i="4"/>
  <c r="AT199" i="4"/>
  <c r="AS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B199" i="4"/>
  <c r="A199" i="4"/>
  <c r="T198" i="4"/>
  <c r="AR198" i="4"/>
  <c r="BD198" i="4"/>
  <c r="S198" i="4"/>
  <c r="AQ198" i="4"/>
  <c r="BC198" i="4"/>
  <c r="R198" i="4"/>
  <c r="AP198" i="4"/>
  <c r="BB198" i="4"/>
  <c r="O198" i="4"/>
  <c r="Q198" i="4"/>
  <c r="AM198" i="4"/>
  <c r="AO198" i="4"/>
  <c r="BA198" i="4"/>
  <c r="P198" i="4"/>
  <c r="AN198" i="4"/>
  <c r="AZ198" i="4"/>
  <c r="AY198" i="4"/>
  <c r="AX198" i="4"/>
  <c r="AW198" i="4"/>
  <c r="AV198" i="4"/>
  <c r="AU198" i="4"/>
  <c r="AT198" i="4"/>
  <c r="AS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B198" i="4"/>
  <c r="A198" i="4"/>
  <c r="T197" i="4"/>
  <c r="AR197" i="4"/>
  <c r="BD197" i="4"/>
  <c r="S197" i="4"/>
  <c r="AQ197" i="4"/>
  <c r="BC197" i="4"/>
  <c r="R197" i="4"/>
  <c r="AP197" i="4"/>
  <c r="BB197" i="4"/>
  <c r="O197" i="4"/>
  <c r="Q197" i="4"/>
  <c r="AM197" i="4"/>
  <c r="AO197" i="4"/>
  <c r="BA197" i="4"/>
  <c r="P197" i="4"/>
  <c r="AN197" i="4"/>
  <c r="AZ197" i="4"/>
  <c r="AY197" i="4"/>
  <c r="AX197" i="4"/>
  <c r="AW197" i="4"/>
  <c r="AV197" i="4"/>
  <c r="AU197" i="4"/>
  <c r="AT197" i="4"/>
  <c r="AS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B197" i="4"/>
  <c r="A197" i="4"/>
  <c r="T196" i="4"/>
  <c r="AR196" i="4"/>
  <c r="BD196" i="4"/>
  <c r="S196" i="4"/>
  <c r="AQ196" i="4"/>
  <c r="BC196" i="4"/>
  <c r="R196" i="4"/>
  <c r="AP196" i="4"/>
  <c r="BB196" i="4"/>
  <c r="O196" i="4"/>
  <c r="Q196" i="4"/>
  <c r="AM196" i="4"/>
  <c r="AO196" i="4"/>
  <c r="BA196" i="4"/>
  <c r="P196" i="4"/>
  <c r="AN196" i="4"/>
  <c r="AZ196" i="4"/>
  <c r="AY196" i="4"/>
  <c r="AX196" i="4"/>
  <c r="AW196" i="4"/>
  <c r="AV196" i="4"/>
  <c r="AU196" i="4"/>
  <c r="AT196" i="4"/>
  <c r="AS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B196" i="4"/>
  <c r="A196" i="4"/>
  <c r="T195" i="4"/>
  <c r="AR195" i="4"/>
  <c r="BD195" i="4"/>
  <c r="S195" i="4"/>
  <c r="AQ195" i="4"/>
  <c r="BC195" i="4"/>
  <c r="R195" i="4"/>
  <c r="AP195" i="4"/>
  <c r="BB195" i="4"/>
  <c r="O195" i="4"/>
  <c r="Q195" i="4"/>
  <c r="AM195" i="4"/>
  <c r="AO195" i="4"/>
  <c r="BA195" i="4"/>
  <c r="P195" i="4"/>
  <c r="AN195" i="4"/>
  <c r="AZ195" i="4"/>
  <c r="AY195" i="4"/>
  <c r="AX195" i="4"/>
  <c r="AW195" i="4"/>
  <c r="AV195" i="4"/>
  <c r="AU195" i="4"/>
  <c r="AT195" i="4"/>
  <c r="AS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B195" i="4"/>
  <c r="A195" i="4"/>
  <c r="T194" i="4"/>
  <c r="AR194" i="4"/>
  <c r="BD194" i="4"/>
  <c r="S194" i="4"/>
  <c r="AQ194" i="4"/>
  <c r="BC194" i="4"/>
  <c r="R194" i="4"/>
  <c r="AP194" i="4"/>
  <c r="BB194" i="4"/>
  <c r="O194" i="4"/>
  <c r="Q194" i="4"/>
  <c r="AM194" i="4"/>
  <c r="AO194" i="4"/>
  <c r="BA194" i="4"/>
  <c r="P194" i="4"/>
  <c r="AN194" i="4"/>
  <c r="AZ194" i="4"/>
  <c r="AY194" i="4"/>
  <c r="AX194" i="4"/>
  <c r="AW194" i="4"/>
  <c r="AV194" i="4"/>
  <c r="AU194" i="4"/>
  <c r="AT194" i="4"/>
  <c r="AS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B194" i="4"/>
  <c r="A194" i="4"/>
  <c r="T193" i="4"/>
  <c r="AR193" i="4"/>
  <c r="BD193" i="4"/>
  <c r="S193" i="4"/>
  <c r="AQ193" i="4"/>
  <c r="BC193" i="4"/>
  <c r="R193" i="4"/>
  <c r="AP193" i="4"/>
  <c r="BB193" i="4"/>
  <c r="O193" i="4"/>
  <c r="Q193" i="4"/>
  <c r="AM193" i="4"/>
  <c r="AO193" i="4"/>
  <c r="BA193" i="4"/>
  <c r="P193" i="4"/>
  <c r="AN193" i="4"/>
  <c r="AZ193" i="4"/>
  <c r="AY193" i="4"/>
  <c r="AX193" i="4"/>
  <c r="AW193" i="4"/>
  <c r="AV193" i="4"/>
  <c r="AU193" i="4"/>
  <c r="AT193" i="4"/>
  <c r="AS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B193" i="4"/>
  <c r="A193" i="4"/>
  <c r="T204" i="4"/>
  <c r="AR204" i="4"/>
  <c r="BD204" i="4"/>
  <c r="S204" i="4"/>
  <c r="AQ204" i="4"/>
  <c r="BC204" i="4"/>
  <c r="R204" i="4"/>
  <c r="AP204" i="4"/>
  <c r="BB204" i="4"/>
  <c r="O204" i="4"/>
  <c r="Q204" i="4"/>
  <c r="AM204" i="4"/>
  <c r="AO204" i="4"/>
  <c r="BA204" i="4"/>
  <c r="P204" i="4"/>
  <c r="AN204" i="4"/>
  <c r="AZ204" i="4"/>
  <c r="AY204" i="4"/>
  <c r="AX204" i="4"/>
  <c r="AW204" i="4"/>
  <c r="AV204" i="4"/>
  <c r="AU204" i="4"/>
  <c r="AT204" i="4"/>
  <c r="AS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B204" i="4"/>
  <c r="A204" i="4"/>
  <c r="T203" i="4"/>
  <c r="AR203" i="4"/>
  <c r="BD203" i="4"/>
  <c r="S203" i="4"/>
  <c r="AQ203" i="4"/>
  <c r="BC203" i="4"/>
  <c r="R203" i="4"/>
  <c r="AP203" i="4"/>
  <c r="BB203" i="4"/>
  <c r="O203" i="4"/>
  <c r="Q203" i="4"/>
  <c r="AM203" i="4"/>
  <c r="AO203" i="4"/>
  <c r="BA203" i="4"/>
  <c r="P203" i="4"/>
  <c r="AN203" i="4"/>
  <c r="AZ203" i="4"/>
  <c r="AY203" i="4"/>
  <c r="AX203" i="4"/>
  <c r="AW203" i="4"/>
  <c r="AV203" i="4"/>
  <c r="AU203" i="4"/>
  <c r="AT203" i="4"/>
  <c r="AS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B203" i="4"/>
  <c r="A203" i="4"/>
  <c r="T202" i="4"/>
  <c r="AR202" i="4"/>
  <c r="BD202" i="4"/>
  <c r="S202" i="4"/>
  <c r="AQ202" i="4"/>
  <c r="BC202" i="4"/>
  <c r="R202" i="4"/>
  <c r="AP202" i="4"/>
  <c r="BB202" i="4"/>
  <c r="O202" i="4"/>
  <c r="Q202" i="4"/>
  <c r="AM202" i="4"/>
  <c r="AO202" i="4"/>
  <c r="BA202" i="4"/>
  <c r="P202" i="4"/>
  <c r="AN202" i="4"/>
  <c r="AZ202" i="4"/>
  <c r="AY202" i="4"/>
  <c r="AX202" i="4"/>
  <c r="AW202" i="4"/>
  <c r="AV202" i="4"/>
  <c r="AU202" i="4"/>
  <c r="AT202" i="4"/>
  <c r="AS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B202" i="4"/>
  <c r="A202" i="4"/>
  <c r="T205" i="4"/>
  <c r="AR205" i="4"/>
  <c r="BD205" i="4"/>
  <c r="S205" i="4"/>
  <c r="AQ205" i="4"/>
  <c r="BC205" i="4"/>
  <c r="R205" i="4"/>
  <c r="AP205" i="4"/>
  <c r="BB205" i="4"/>
  <c r="O205" i="4"/>
  <c r="Q205" i="4"/>
  <c r="AM205" i="4"/>
  <c r="AO205" i="4"/>
  <c r="BA205" i="4"/>
  <c r="P205" i="4"/>
  <c r="AN205" i="4"/>
  <c r="AZ205" i="4"/>
  <c r="AY205" i="4"/>
  <c r="AX205" i="4"/>
  <c r="AW205" i="4"/>
  <c r="AV205" i="4"/>
  <c r="AU205" i="4"/>
  <c r="AT205" i="4"/>
  <c r="AS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B205" i="4"/>
  <c r="A205" i="4"/>
  <c r="AR19" i="3"/>
  <c r="BD19" i="3"/>
  <c r="AQ19" i="3"/>
  <c r="BC19" i="3"/>
  <c r="AP19" i="3"/>
  <c r="BB19" i="3"/>
  <c r="AM19" i="3"/>
  <c r="AO19" i="3"/>
  <c r="BA19" i="3"/>
  <c r="AN19" i="3"/>
  <c r="AZ19" i="3"/>
  <c r="AY19" i="3"/>
  <c r="AX19" i="3"/>
  <c r="AW19" i="3"/>
  <c r="AV19" i="3"/>
  <c r="AU19" i="3"/>
  <c r="AT19" i="3"/>
  <c r="AS19" i="3"/>
  <c r="Z19" i="3"/>
  <c r="AL19" i="3"/>
  <c r="Y19" i="3"/>
  <c r="AK19" i="3"/>
  <c r="X19" i="3"/>
  <c r="AJ19" i="3"/>
  <c r="U19" i="3"/>
  <c r="W19" i="3"/>
  <c r="AI19" i="3"/>
  <c r="V19" i="3"/>
  <c r="AH19" i="3"/>
  <c r="AG19" i="3"/>
  <c r="AF19" i="3"/>
  <c r="AE19" i="3"/>
  <c r="AD19" i="3"/>
  <c r="AC19" i="3"/>
  <c r="AB19" i="3"/>
  <c r="AA19" i="3"/>
  <c r="B19" i="3"/>
  <c r="A19" i="3"/>
  <c r="AR11" i="3"/>
  <c r="BD11" i="3"/>
  <c r="AQ11" i="3"/>
  <c r="BC11" i="3"/>
  <c r="AP11" i="3"/>
  <c r="BB11" i="3"/>
  <c r="AM11" i="3"/>
  <c r="AO11" i="3"/>
  <c r="BA11" i="3"/>
  <c r="AN11" i="3"/>
  <c r="AZ11" i="3"/>
  <c r="AY11" i="3"/>
  <c r="AX11" i="3"/>
  <c r="AW11" i="3"/>
  <c r="AV11" i="3"/>
  <c r="AU11" i="3"/>
  <c r="AT11" i="3"/>
  <c r="AS11" i="3"/>
  <c r="Z11" i="3"/>
  <c r="AL11" i="3"/>
  <c r="Y11" i="3"/>
  <c r="AK11" i="3"/>
  <c r="X11" i="3"/>
  <c r="AJ11" i="3"/>
  <c r="U11" i="3"/>
  <c r="W11" i="3"/>
  <c r="AI11" i="3"/>
  <c r="V11" i="3"/>
  <c r="AH11" i="3"/>
  <c r="AG11" i="3"/>
  <c r="AF11" i="3"/>
  <c r="AE11" i="3"/>
  <c r="AD11" i="3"/>
  <c r="AC11" i="3"/>
  <c r="AB11" i="3"/>
  <c r="AA11" i="3"/>
  <c r="B11" i="3"/>
  <c r="A11" i="3"/>
  <c r="AX295" i="1"/>
  <c r="AW295" i="1"/>
  <c r="AV295" i="1"/>
  <c r="AG295" i="1"/>
  <c r="AI295" i="1"/>
  <c r="AU295" i="1"/>
  <c r="AH295" i="1"/>
  <c r="AT295" i="1"/>
  <c r="AS295" i="1"/>
  <c r="AR295" i="1"/>
  <c r="AQ295" i="1"/>
  <c r="AP295" i="1"/>
  <c r="AO295" i="1"/>
  <c r="AN295" i="1"/>
  <c r="AM295" i="1"/>
  <c r="T295" i="1"/>
  <c r="AF295" i="1"/>
  <c r="S295" i="1"/>
  <c r="AE295" i="1"/>
  <c r="R295" i="1"/>
  <c r="AD295" i="1"/>
  <c r="O295" i="1"/>
  <c r="U295" i="1"/>
  <c r="Q295" i="1"/>
  <c r="W295" i="1"/>
  <c r="AC295" i="1"/>
  <c r="P295" i="1"/>
  <c r="V295" i="1"/>
  <c r="AB295" i="1"/>
  <c r="AA295" i="1"/>
  <c r="Z295" i="1"/>
  <c r="Y295" i="1"/>
  <c r="X295" i="1"/>
  <c r="B295" i="1"/>
  <c r="A295" i="1"/>
  <c r="T294" i="1"/>
  <c r="AL294" i="1"/>
  <c r="AX294" i="1"/>
  <c r="S294" i="1"/>
  <c r="AK294" i="1"/>
  <c r="AW294" i="1"/>
  <c r="R294" i="1"/>
  <c r="AJ294" i="1"/>
  <c r="AV294" i="1"/>
  <c r="O294" i="1"/>
  <c r="AG294" i="1"/>
  <c r="Q294" i="1"/>
  <c r="AI294" i="1"/>
  <c r="AU294" i="1"/>
  <c r="P294" i="1"/>
  <c r="AH294" i="1"/>
  <c r="AT294" i="1"/>
  <c r="AS294" i="1"/>
  <c r="AR294" i="1"/>
  <c r="AQ294" i="1"/>
  <c r="AP294" i="1"/>
  <c r="AO294" i="1"/>
  <c r="AN294" i="1"/>
  <c r="AM294" i="1"/>
  <c r="AF294" i="1"/>
  <c r="AE294" i="1"/>
  <c r="AD294" i="1"/>
  <c r="AC294" i="1"/>
  <c r="AB294" i="1"/>
  <c r="AA294" i="1"/>
  <c r="B294" i="1"/>
  <c r="A294" i="1"/>
  <c r="AG163" i="1"/>
  <c r="AI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T163" i="1"/>
  <c r="AF163" i="1"/>
  <c r="S163" i="1"/>
  <c r="AE163" i="1"/>
  <c r="R163" i="1"/>
  <c r="AD163" i="1"/>
  <c r="O163" i="1"/>
  <c r="U163" i="1"/>
  <c r="Q163" i="1"/>
  <c r="W163" i="1"/>
  <c r="AC163" i="1"/>
  <c r="P163" i="1"/>
  <c r="V163" i="1"/>
  <c r="AB163" i="1"/>
  <c r="AA163" i="1"/>
  <c r="Z163" i="1"/>
  <c r="Y163" i="1"/>
  <c r="X163" i="1"/>
  <c r="B163" i="1"/>
  <c r="A163" i="1"/>
  <c r="AG293" i="1"/>
  <c r="AI293" i="1"/>
  <c r="AG292" i="1"/>
  <c r="AI292" i="1"/>
  <c r="AI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T164" i="1"/>
  <c r="AF164" i="1"/>
  <c r="S164" i="1"/>
  <c r="AE164" i="1"/>
  <c r="R164" i="1"/>
  <c r="AD164" i="1"/>
  <c r="O164" i="1"/>
  <c r="U164" i="1"/>
  <c r="Q164" i="1"/>
  <c r="W164" i="1"/>
  <c r="AC164" i="1"/>
  <c r="P164" i="1"/>
  <c r="V164" i="1"/>
  <c r="AB164" i="1"/>
  <c r="AA164" i="1"/>
  <c r="Z164" i="1"/>
  <c r="Y164" i="1"/>
  <c r="X164" i="1"/>
  <c r="B164" i="1"/>
  <c r="A164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T292" i="1"/>
  <c r="AF292" i="1"/>
  <c r="S292" i="1"/>
  <c r="AE292" i="1"/>
  <c r="R292" i="1"/>
  <c r="AD292" i="1"/>
  <c r="O292" i="1"/>
  <c r="U292" i="1"/>
  <c r="Q292" i="1"/>
  <c r="W292" i="1"/>
  <c r="AC292" i="1"/>
  <c r="P292" i="1"/>
  <c r="V292" i="1"/>
  <c r="AB292" i="1"/>
  <c r="AA292" i="1"/>
  <c r="Z292" i="1"/>
  <c r="Y292" i="1"/>
  <c r="X292" i="1"/>
  <c r="B292" i="1"/>
  <c r="A292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T293" i="1"/>
  <c r="AF293" i="1"/>
  <c r="S293" i="1"/>
  <c r="AE293" i="1"/>
  <c r="R293" i="1"/>
  <c r="AD293" i="1"/>
  <c r="O293" i="1"/>
  <c r="U293" i="1"/>
  <c r="Q293" i="1"/>
  <c r="W293" i="1"/>
  <c r="AC293" i="1"/>
  <c r="P293" i="1"/>
  <c r="V293" i="1"/>
  <c r="AB293" i="1"/>
  <c r="AA293" i="1"/>
  <c r="Z293" i="1"/>
  <c r="Y293" i="1"/>
  <c r="X293" i="1"/>
  <c r="B293" i="1"/>
  <c r="A293" i="1"/>
  <c r="Q14" i="4"/>
  <c r="Q13" i="4"/>
  <c r="AR13" i="4"/>
  <c r="BD13" i="4"/>
  <c r="AQ13" i="4"/>
  <c r="BC13" i="4"/>
  <c r="AP13" i="4"/>
  <c r="BB13" i="4"/>
  <c r="AM13" i="4"/>
  <c r="AO13" i="4"/>
  <c r="BA13" i="4"/>
  <c r="AN13" i="4"/>
  <c r="AZ13" i="4"/>
  <c r="AY13" i="4"/>
  <c r="AX13" i="4"/>
  <c r="AW13" i="4"/>
  <c r="AV13" i="4"/>
  <c r="AU13" i="4"/>
  <c r="AT13" i="4"/>
  <c r="AS13" i="4"/>
  <c r="AL13" i="4"/>
  <c r="AK13" i="4"/>
  <c r="AJ13" i="4"/>
  <c r="U13" i="4"/>
  <c r="W13" i="4"/>
  <c r="AI13" i="4"/>
  <c r="V13" i="4"/>
  <c r="AH13" i="4"/>
  <c r="AG13" i="4"/>
  <c r="AF13" i="4"/>
  <c r="AE13" i="4"/>
  <c r="AD13" i="4"/>
  <c r="AC13" i="4"/>
  <c r="AB13" i="4"/>
  <c r="AA13" i="4"/>
  <c r="Z13" i="4"/>
  <c r="Y13" i="4"/>
  <c r="X13" i="4"/>
  <c r="B13" i="4"/>
  <c r="A13" i="4"/>
  <c r="AC288" i="1"/>
  <c r="AC287" i="1"/>
  <c r="T287" i="1"/>
  <c r="AL287" i="1"/>
  <c r="AX287" i="1"/>
  <c r="S287" i="1"/>
  <c r="AK287" i="1"/>
  <c r="AW287" i="1"/>
  <c r="R287" i="1"/>
  <c r="AJ287" i="1"/>
  <c r="AV287" i="1"/>
  <c r="U287" i="1"/>
  <c r="O287" i="1"/>
  <c r="AG287" i="1"/>
  <c r="W287" i="1"/>
  <c r="Q287" i="1"/>
  <c r="AI287" i="1"/>
  <c r="AU287" i="1"/>
  <c r="V287" i="1"/>
  <c r="P287" i="1"/>
  <c r="AH287" i="1"/>
  <c r="AT287" i="1"/>
  <c r="AS287" i="1"/>
  <c r="AR287" i="1"/>
  <c r="AQ287" i="1"/>
  <c r="AP287" i="1"/>
  <c r="AO287" i="1"/>
  <c r="AN287" i="1"/>
  <c r="AM287" i="1"/>
  <c r="Z287" i="1"/>
  <c r="Y287" i="1"/>
  <c r="X287" i="1"/>
  <c r="B287" i="1"/>
  <c r="A287" i="1"/>
  <c r="AL161" i="1"/>
  <c r="AX161" i="1"/>
  <c r="AK161" i="1"/>
  <c r="AW161" i="1"/>
  <c r="AJ161" i="1"/>
  <c r="AV161" i="1"/>
  <c r="AG161" i="1"/>
  <c r="AI161" i="1"/>
  <c r="AU161" i="1"/>
  <c r="AH161" i="1"/>
  <c r="AT161" i="1"/>
  <c r="AS161" i="1"/>
  <c r="AR161" i="1"/>
  <c r="AQ161" i="1"/>
  <c r="AP161" i="1"/>
  <c r="AO161" i="1"/>
  <c r="AN161" i="1"/>
  <c r="AM161" i="1"/>
  <c r="AF161" i="1"/>
  <c r="AE161" i="1"/>
  <c r="AD161" i="1"/>
  <c r="U161" i="1"/>
  <c r="W161" i="1"/>
  <c r="AC161" i="1"/>
  <c r="V161" i="1"/>
  <c r="AB161" i="1"/>
  <c r="AA161" i="1"/>
  <c r="Z161" i="1"/>
  <c r="Y161" i="1"/>
  <c r="X161" i="1"/>
  <c r="B161" i="1"/>
  <c r="A161" i="1"/>
  <c r="Q45" i="4"/>
  <c r="Q44" i="4"/>
  <c r="Q43" i="4"/>
  <c r="Q42" i="4"/>
  <c r="Q41" i="4"/>
  <c r="Q40" i="4"/>
  <c r="Q39" i="4"/>
  <c r="AR39" i="4"/>
  <c r="BD39" i="4"/>
  <c r="AQ39" i="4"/>
  <c r="BC39" i="4"/>
  <c r="AP39" i="4"/>
  <c r="BB39" i="4"/>
  <c r="AM39" i="4"/>
  <c r="AO39" i="4"/>
  <c r="BA39" i="4"/>
  <c r="AN39" i="4"/>
  <c r="AZ39" i="4"/>
  <c r="AY39" i="4"/>
  <c r="AX39" i="4"/>
  <c r="AW39" i="4"/>
  <c r="AV39" i="4"/>
  <c r="AU39" i="4"/>
  <c r="AT39" i="4"/>
  <c r="AS39" i="4"/>
  <c r="AL39" i="4"/>
  <c r="AK39" i="4"/>
  <c r="AJ39" i="4"/>
  <c r="U39" i="4"/>
  <c r="W39" i="4"/>
  <c r="AI39" i="4"/>
  <c r="V39" i="4"/>
  <c r="AH39" i="4"/>
  <c r="AG39" i="4"/>
  <c r="AF39" i="4"/>
  <c r="AE39" i="4"/>
  <c r="AD39" i="4"/>
  <c r="AC39" i="4"/>
  <c r="AB39" i="4"/>
  <c r="AA39" i="4"/>
  <c r="Z39" i="4"/>
  <c r="Y39" i="4"/>
  <c r="X39" i="4"/>
  <c r="B39" i="4"/>
  <c r="A39" i="4"/>
  <c r="AR42" i="4"/>
  <c r="BD42" i="4"/>
  <c r="AQ42" i="4"/>
  <c r="BC42" i="4"/>
  <c r="AP42" i="4"/>
  <c r="BB42" i="4"/>
  <c r="AM42" i="4"/>
  <c r="AO42" i="4"/>
  <c r="BA42" i="4"/>
  <c r="AN42" i="4"/>
  <c r="AZ42" i="4"/>
  <c r="AY42" i="4"/>
  <c r="AX42" i="4"/>
  <c r="AW42" i="4"/>
  <c r="AV42" i="4"/>
  <c r="AU42" i="4"/>
  <c r="AT42" i="4"/>
  <c r="AS42" i="4"/>
  <c r="AL42" i="4"/>
  <c r="AK42" i="4"/>
  <c r="AJ42" i="4"/>
  <c r="U42" i="4"/>
  <c r="W42" i="4"/>
  <c r="AI42" i="4"/>
  <c r="V42" i="4"/>
  <c r="AH42" i="4"/>
  <c r="AG42" i="4"/>
  <c r="AF42" i="4"/>
  <c r="AE42" i="4"/>
  <c r="AD42" i="4"/>
  <c r="AC42" i="4"/>
  <c r="AB42" i="4"/>
  <c r="AA42" i="4"/>
  <c r="Z42" i="4"/>
  <c r="Y42" i="4"/>
  <c r="X42" i="4"/>
  <c r="B42" i="4"/>
  <c r="A42" i="4"/>
  <c r="AR41" i="4"/>
  <c r="BD41" i="4"/>
  <c r="AQ41" i="4"/>
  <c r="BC41" i="4"/>
  <c r="AP41" i="4"/>
  <c r="BB41" i="4"/>
  <c r="AM41" i="4"/>
  <c r="AO41" i="4"/>
  <c r="BA41" i="4"/>
  <c r="AN41" i="4"/>
  <c r="AZ41" i="4"/>
  <c r="AY41" i="4"/>
  <c r="AX41" i="4"/>
  <c r="AW41" i="4"/>
  <c r="AV41" i="4"/>
  <c r="AU41" i="4"/>
  <c r="AT41" i="4"/>
  <c r="AS41" i="4"/>
  <c r="AL41" i="4"/>
  <c r="AK41" i="4"/>
  <c r="AJ41" i="4"/>
  <c r="U41" i="4"/>
  <c r="W41" i="4"/>
  <c r="AI41" i="4"/>
  <c r="V41" i="4"/>
  <c r="AH41" i="4"/>
  <c r="AG41" i="4"/>
  <c r="AF41" i="4"/>
  <c r="AE41" i="4"/>
  <c r="AD41" i="4"/>
  <c r="AC41" i="4"/>
  <c r="AB41" i="4"/>
  <c r="AA41" i="4"/>
  <c r="Z41" i="4"/>
  <c r="Y41" i="4"/>
  <c r="X41" i="4"/>
  <c r="B41" i="4"/>
  <c r="A41" i="4"/>
  <c r="AR40" i="4"/>
  <c r="BD40" i="4"/>
  <c r="AQ40" i="4"/>
  <c r="BC40" i="4"/>
  <c r="AP40" i="4"/>
  <c r="BB40" i="4"/>
  <c r="AM40" i="4"/>
  <c r="AO40" i="4"/>
  <c r="BA40" i="4"/>
  <c r="AN40" i="4"/>
  <c r="AZ40" i="4"/>
  <c r="AY40" i="4"/>
  <c r="AX40" i="4"/>
  <c r="AW40" i="4"/>
  <c r="AV40" i="4"/>
  <c r="AU40" i="4"/>
  <c r="AT40" i="4"/>
  <c r="AS40" i="4"/>
  <c r="AL40" i="4"/>
  <c r="AK40" i="4"/>
  <c r="AJ40" i="4"/>
  <c r="U40" i="4"/>
  <c r="W40" i="4"/>
  <c r="AI40" i="4"/>
  <c r="V40" i="4"/>
  <c r="AH40" i="4"/>
  <c r="AG40" i="4"/>
  <c r="AF40" i="4"/>
  <c r="AE40" i="4"/>
  <c r="AD40" i="4"/>
  <c r="AC40" i="4"/>
  <c r="AB40" i="4"/>
  <c r="AA40" i="4"/>
  <c r="Z40" i="4"/>
  <c r="Y40" i="4"/>
  <c r="X40" i="4"/>
  <c r="B40" i="4"/>
  <c r="A40" i="4"/>
  <c r="AR43" i="4"/>
  <c r="BD43" i="4"/>
  <c r="AQ43" i="4"/>
  <c r="BC43" i="4"/>
  <c r="AP43" i="4"/>
  <c r="BB43" i="4"/>
  <c r="AM43" i="4"/>
  <c r="AO43" i="4"/>
  <c r="BA43" i="4"/>
  <c r="AN43" i="4"/>
  <c r="AZ43" i="4"/>
  <c r="AY43" i="4"/>
  <c r="AX43" i="4"/>
  <c r="AW43" i="4"/>
  <c r="AV43" i="4"/>
  <c r="AU43" i="4"/>
  <c r="AT43" i="4"/>
  <c r="AS43" i="4"/>
  <c r="AL43" i="4"/>
  <c r="AK43" i="4"/>
  <c r="AJ43" i="4"/>
  <c r="U43" i="4"/>
  <c r="W43" i="4"/>
  <c r="AI43" i="4"/>
  <c r="V43" i="4"/>
  <c r="AH43" i="4"/>
  <c r="AG43" i="4"/>
  <c r="AF43" i="4"/>
  <c r="AE43" i="4"/>
  <c r="AD43" i="4"/>
  <c r="AC43" i="4"/>
  <c r="AB43" i="4"/>
  <c r="AA43" i="4"/>
  <c r="Z43" i="4"/>
  <c r="Y43" i="4"/>
  <c r="X43" i="4"/>
  <c r="B43" i="4"/>
  <c r="A43" i="4"/>
  <c r="AR44" i="4"/>
  <c r="BD44" i="4"/>
  <c r="AQ44" i="4"/>
  <c r="BC44" i="4"/>
  <c r="AP44" i="4"/>
  <c r="BB44" i="4"/>
  <c r="AM44" i="4"/>
  <c r="AO44" i="4"/>
  <c r="BA44" i="4"/>
  <c r="AN44" i="4"/>
  <c r="AZ44" i="4"/>
  <c r="AY44" i="4"/>
  <c r="AX44" i="4"/>
  <c r="AW44" i="4"/>
  <c r="AV44" i="4"/>
  <c r="AU44" i="4"/>
  <c r="AT44" i="4"/>
  <c r="AS44" i="4"/>
  <c r="AL44" i="4"/>
  <c r="AK44" i="4"/>
  <c r="AJ44" i="4"/>
  <c r="U44" i="4"/>
  <c r="W44" i="4"/>
  <c r="AI44" i="4"/>
  <c r="V44" i="4"/>
  <c r="AH44" i="4"/>
  <c r="AG44" i="4"/>
  <c r="AF44" i="4"/>
  <c r="AE44" i="4"/>
  <c r="AD44" i="4"/>
  <c r="AC44" i="4"/>
  <c r="AB44" i="4"/>
  <c r="AA44" i="4"/>
  <c r="Z44" i="4"/>
  <c r="Y44" i="4"/>
  <c r="X44" i="4"/>
  <c r="B44" i="4"/>
  <c r="A44" i="4"/>
  <c r="Q37" i="1"/>
  <c r="Q36" i="1"/>
  <c r="AL36" i="1"/>
  <c r="AX36" i="1"/>
  <c r="AK36" i="1"/>
  <c r="AW36" i="1"/>
  <c r="AJ36" i="1"/>
  <c r="AV36" i="1"/>
  <c r="AG36" i="1"/>
  <c r="AI36" i="1"/>
  <c r="AU36" i="1"/>
  <c r="AH36" i="1"/>
  <c r="AT36" i="1"/>
  <c r="AS36" i="1"/>
  <c r="AR36" i="1"/>
  <c r="AQ36" i="1"/>
  <c r="AP36" i="1"/>
  <c r="AO36" i="1"/>
  <c r="AN36" i="1"/>
  <c r="AM36" i="1"/>
  <c r="AF36" i="1"/>
  <c r="AE36" i="1"/>
  <c r="AD36" i="1"/>
  <c r="U36" i="1"/>
  <c r="W36" i="1"/>
  <c r="AC36" i="1"/>
  <c r="V36" i="1"/>
  <c r="AB36" i="1"/>
  <c r="AA36" i="1"/>
  <c r="Z36" i="1"/>
  <c r="Y36" i="1"/>
  <c r="X36" i="1"/>
  <c r="B36" i="1"/>
  <c r="A36" i="1"/>
  <c r="AN3" i="3"/>
  <c r="AO3" i="3"/>
  <c r="AU3" i="3"/>
  <c r="A3" i="3"/>
  <c r="Z178" i="3"/>
  <c r="T178" i="3"/>
  <c r="AR178" i="3"/>
  <c r="BD178" i="3"/>
  <c r="Y178" i="3"/>
  <c r="S178" i="3"/>
  <c r="AQ178" i="3"/>
  <c r="BC178" i="3"/>
  <c r="X178" i="3"/>
  <c r="R178" i="3"/>
  <c r="AP178" i="3"/>
  <c r="BB178" i="3"/>
  <c r="U178" i="3"/>
  <c r="O178" i="3"/>
  <c r="W178" i="3"/>
  <c r="Q178" i="3"/>
  <c r="AM178" i="3"/>
  <c r="AO178" i="3"/>
  <c r="BA178" i="3"/>
  <c r="V178" i="3"/>
  <c r="P178" i="3"/>
  <c r="AN178" i="3"/>
  <c r="AZ178" i="3"/>
  <c r="AY178" i="3"/>
  <c r="AX178" i="3"/>
  <c r="AW178" i="3"/>
  <c r="AV178" i="3"/>
  <c r="AU178" i="3"/>
  <c r="AT178" i="3"/>
  <c r="AS178" i="3"/>
  <c r="AL178" i="3"/>
  <c r="AK178" i="3"/>
  <c r="AJ178" i="3"/>
  <c r="AI178" i="3"/>
  <c r="AH178" i="3"/>
  <c r="AG178" i="3"/>
  <c r="B178" i="3"/>
  <c r="A178" i="3"/>
  <c r="Q180" i="3"/>
  <c r="O180" i="3"/>
  <c r="AO180" i="3"/>
  <c r="P180" i="3"/>
  <c r="AN180" i="3"/>
  <c r="AU180" i="3"/>
  <c r="A180" i="3"/>
  <c r="Q181" i="3"/>
  <c r="O181" i="3"/>
  <c r="AO181" i="3"/>
  <c r="P181" i="3"/>
  <c r="AN181" i="3"/>
  <c r="AU181" i="3"/>
  <c r="A181" i="3"/>
  <c r="U182" i="3"/>
  <c r="O182" i="3"/>
  <c r="W182" i="3"/>
  <c r="Q182" i="3"/>
  <c r="AO182" i="3"/>
  <c r="V182" i="3"/>
  <c r="P182" i="3"/>
  <c r="AN182" i="3"/>
  <c r="AU182" i="3"/>
  <c r="A182" i="3"/>
  <c r="U195" i="3"/>
  <c r="O195" i="3"/>
  <c r="W195" i="3"/>
  <c r="Q195" i="3"/>
  <c r="AO195" i="3"/>
  <c r="V195" i="3"/>
  <c r="P195" i="3"/>
  <c r="AN195" i="3"/>
  <c r="AU195" i="3"/>
  <c r="A195" i="3"/>
  <c r="U196" i="3"/>
  <c r="O196" i="3"/>
  <c r="W196" i="3"/>
  <c r="Q196" i="3"/>
  <c r="AO196" i="3"/>
  <c r="V196" i="3"/>
  <c r="P196" i="3"/>
  <c r="AN196" i="3"/>
  <c r="AU196" i="3"/>
  <c r="A196" i="3"/>
  <c r="U197" i="3"/>
  <c r="O197" i="3"/>
  <c r="W197" i="3"/>
  <c r="Q197" i="3"/>
  <c r="AO197" i="3"/>
  <c r="V197" i="3"/>
  <c r="P197" i="3"/>
  <c r="AN197" i="3"/>
  <c r="AU197" i="3"/>
  <c r="A197" i="3"/>
  <c r="U198" i="3"/>
  <c r="O198" i="3"/>
  <c r="W198" i="3"/>
  <c r="Q198" i="3"/>
  <c r="AO198" i="3"/>
  <c r="V198" i="3"/>
  <c r="P198" i="3"/>
  <c r="AN198" i="3"/>
  <c r="AU198" i="3"/>
  <c r="A198" i="3"/>
  <c r="U199" i="3"/>
  <c r="O199" i="3"/>
  <c r="W199" i="3"/>
  <c r="Q199" i="3"/>
  <c r="AO199" i="3"/>
  <c r="V199" i="3"/>
  <c r="P199" i="3"/>
  <c r="AN199" i="3"/>
  <c r="AU199" i="3"/>
  <c r="A199" i="3"/>
  <c r="B180" i="3"/>
  <c r="B181" i="3"/>
  <c r="B182" i="3"/>
  <c r="B195" i="3"/>
  <c r="B196" i="3"/>
  <c r="B197" i="3"/>
  <c r="B198" i="3"/>
  <c r="B199" i="3"/>
  <c r="Z153" i="3"/>
  <c r="T153" i="3"/>
  <c r="AR153" i="3"/>
  <c r="BD153" i="3"/>
  <c r="Y153" i="3"/>
  <c r="S153" i="3"/>
  <c r="AQ153" i="3"/>
  <c r="BC153" i="3"/>
  <c r="X153" i="3"/>
  <c r="R153" i="3"/>
  <c r="AP153" i="3"/>
  <c r="BB153" i="3"/>
  <c r="U153" i="3"/>
  <c r="O153" i="3"/>
  <c r="W153" i="3"/>
  <c r="Q153" i="3"/>
  <c r="AM153" i="3"/>
  <c r="AO153" i="3"/>
  <c r="BA153" i="3"/>
  <c r="V153" i="3"/>
  <c r="P153" i="3"/>
  <c r="AN153" i="3"/>
  <c r="AZ153" i="3"/>
  <c r="AY153" i="3"/>
  <c r="AX153" i="3"/>
  <c r="AW153" i="3"/>
  <c r="AV153" i="3"/>
  <c r="AU153" i="3"/>
  <c r="AT153" i="3"/>
  <c r="AS153" i="3"/>
  <c r="AL153" i="3"/>
  <c r="AK153" i="3"/>
  <c r="AJ153" i="3"/>
  <c r="AI153" i="3"/>
  <c r="AH153" i="3"/>
  <c r="AG153" i="3"/>
  <c r="B153" i="3"/>
  <c r="A153" i="3"/>
  <c r="Z154" i="3"/>
  <c r="T154" i="3"/>
  <c r="AR154" i="3"/>
  <c r="BD154" i="3"/>
  <c r="Y154" i="3"/>
  <c r="S154" i="3"/>
  <c r="AQ154" i="3"/>
  <c r="BC154" i="3"/>
  <c r="X154" i="3"/>
  <c r="R154" i="3"/>
  <c r="AP154" i="3"/>
  <c r="BB154" i="3"/>
  <c r="U154" i="3"/>
  <c r="O154" i="3"/>
  <c r="W154" i="3"/>
  <c r="Q154" i="3"/>
  <c r="AM154" i="3"/>
  <c r="AO154" i="3"/>
  <c r="BA154" i="3"/>
  <c r="V154" i="3"/>
  <c r="P154" i="3"/>
  <c r="AN154" i="3"/>
  <c r="AZ154" i="3"/>
  <c r="AY154" i="3"/>
  <c r="AX154" i="3"/>
  <c r="AW154" i="3"/>
  <c r="AV154" i="3"/>
  <c r="AU154" i="3"/>
  <c r="AT154" i="3"/>
  <c r="AS154" i="3"/>
  <c r="AL154" i="3"/>
  <c r="AK154" i="3"/>
  <c r="AJ154" i="3"/>
  <c r="AI154" i="3"/>
  <c r="AH154" i="3"/>
  <c r="AG154" i="3"/>
  <c r="B154" i="3"/>
  <c r="A154" i="3"/>
  <c r="Z155" i="3"/>
  <c r="T155" i="3"/>
  <c r="AR155" i="3"/>
  <c r="BD155" i="3"/>
  <c r="Y155" i="3"/>
  <c r="S155" i="3"/>
  <c r="AQ155" i="3"/>
  <c r="BC155" i="3"/>
  <c r="X155" i="3"/>
  <c r="R155" i="3"/>
  <c r="AP155" i="3"/>
  <c r="BB155" i="3"/>
  <c r="U155" i="3"/>
  <c r="O155" i="3"/>
  <c r="W155" i="3"/>
  <c r="Q155" i="3"/>
  <c r="AM155" i="3"/>
  <c r="AO155" i="3"/>
  <c r="BA155" i="3"/>
  <c r="V155" i="3"/>
  <c r="P155" i="3"/>
  <c r="AN155" i="3"/>
  <c r="AZ155" i="3"/>
  <c r="AY155" i="3"/>
  <c r="AX155" i="3"/>
  <c r="AW155" i="3"/>
  <c r="AV155" i="3"/>
  <c r="AU155" i="3"/>
  <c r="AT155" i="3"/>
  <c r="AS155" i="3"/>
  <c r="AL155" i="3"/>
  <c r="AK155" i="3"/>
  <c r="AJ155" i="3"/>
  <c r="AI155" i="3"/>
  <c r="AH155" i="3"/>
  <c r="AG155" i="3"/>
  <c r="B155" i="3"/>
  <c r="A155" i="3"/>
  <c r="Z156" i="3"/>
  <c r="T156" i="3"/>
  <c r="AR156" i="3"/>
  <c r="BD156" i="3"/>
  <c r="Y156" i="3"/>
  <c r="S156" i="3"/>
  <c r="AQ156" i="3"/>
  <c r="BC156" i="3"/>
  <c r="X156" i="3"/>
  <c r="R156" i="3"/>
  <c r="AP156" i="3"/>
  <c r="BB156" i="3"/>
  <c r="U156" i="3"/>
  <c r="O156" i="3"/>
  <c r="W156" i="3"/>
  <c r="Q156" i="3"/>
  <c r="AM156" i="3"/>
  <c r="AO156" i="3"/>
  <c r="BA156" i="3"/>
  <c r="V156" i="3"/>
  <c r="P156" i="3"/>
  <c r="AN156" i="3"/>
  <c r="AZ156" i="3"/>
  <c r="AY156" i="3"/>
  <c r="AX156" i="3"/>
  <c r="AW156" i="3"/>
  <c r="AV156" i="3"/>
  <c r="AU156" i="3"/>
  <c r="AT156" i="3"/>
  <c r="AS156" i="3"/>
  <c r="AL156" i="3"/>
  <c r="AK156" i="3"/>
  <c r="AJ156" i="3"/>
  <c r="AI156" i="3"/>
  <c r="AH156" i="3"/>
  <c r="AG156" i="3"/>
  <c r="B156" i="3"/>
  <c r="A156" i="3"/>
  <c r="Z157" i="3"/>
  <c r="T157" i="3"/>
  <c r="AR157" i="3"/>
  <c r="BD157" i="3"/>
  <c r="Y157" i="3"/>
  <c r="S157" i="3"/>
  <c r="AQ157" i="3"/>
  <c r="BC157" i="3"/>
  <c r="X157" i="3"/>
  <c r="R157" i="3"/>
  <c r="AP157" i="3"/>
  <c r="BB157" i="3"/>
  <c r="U157" i="3"/>
  <c r="O157" i="3"/>
  <c r="W157" i="3"/>
  <c r="Q157" i="3"/>
  <c r="AM157" i="3"/>
  <c r="AO157" i="3"/>
  <c r="BA157" i="3"/>
  <c r="V157" i="3"/>
  <c r="P157" i="3"/>
  <c r="AN157" i="3"/>
  <c r="AZ157" i="3"/>
  <c r="AY157" i="3"/>
  <c r="AX157" i="3"/>
  <c r="AW157" i="3"/>
  <c r="AV157" i="3"/>
  <c r="AU157" i="3"/>
  <c r="AT157" i="3"/>
  <c r="AS157" i="3"/>
  <c r="AL157" i="3"/>
  <c r="AK157" i="3"/>
  <c r="AJ157" i="3"/>
  <c r="AI157" i="3"/>
  <c r="AH157" i="3"/>
  <c r="AG157" i="3"/>
  <c r="B157" i="3"/>
  <c r="A157" i="3"/>
  <c r="Z158" i="3"/>
  <c r="T158" i="3"/>
  <c r="AR158" i="3"/>
  <c r="BD158" i="3"/>
  <c r="Y158" i="3"/>
  <c r="S158" i="3"/>
  <c r="AQ158" i="3"/>
  <c r="BC158" i="3"/>
  <c r="X158" i="3"/>
  <c r="R158" i="3"/>
  <c r="AP158" i="3"/>
  <c r="BB158" i="3"/>
  <c r="U158" i="3"/>
  <c r="O158" i="3"/>
  <c r="W158" i="3"/>
  <c r="Q158" i="3"/>
  <c r="AM158" i="3"/>
  <c r="AO158" i="3"/>
  <c r="BA158" i="3"/>
  <c r="V158" i="3"/>
  <c r="P158" i="3"/>
  <c r="AN158" i="3"/>
  <c r="AZ158" i="3"/>
  <c r="AY158" i="3"/>
  <c r="AX158" i="3"/>
  <c r="AW158" i="3"/>
  <c r="AV158" i="3"/>
  <c r="AU158" i="3"/>
  <c r="AT158" i="3"/>
  <c r="AS158" i="3"/>
  <c r="AL158" i="3"/>
  <c r="AK158" i="3"/>
  <c r="AJ158" i="3"/>
  <c r="AI158" i="3"/>
  <c r="AH158" i="3"/>
  <c r="AG158" i="3"/>
  <c r="B158" i="3"/>
  <c r="A158" i="3"/>
  <c r="Z163" i="3"/>
  <c r="T163" i="3"/>
  <c r="AR163" i="3"/>
  <c r="BD163" i="3"/>
  <c r="Y163" i="3"/>
  <c r="S163" i="3"/>
  <c r="AQ163" i="3"/>
  <c r="BC163" i="3"/>
  <c r="X163" i="3"/>
  <c r="R163" i="3"/>
  <c r="AP163" i="3"/>
  <c r="BB163" i="3"/>
  <c r="U163" i="3"/>
  <c r="O163" i="3"/>
  <c r="W163" i="3"/>
  <c r="Q163" i="3"/>
  <c r="AM163" i="3"/>
  <c r="AO163" i="3"/>
  <c r="BA163" i="3"/>
  <c r="V163" i="3"/>
  <c r="P163" i="3"/>
  <c r="AN163" i="3"/>
  <c r="AZ163" i="3"/>
  <c r="AY163" i="3"/>
  <c r="AX163" i="3"/>
  <c r="AW163" i="3"/>
  <c r="AV163" i="3"/>
  <c r="AU163" i="3"/>
  <c r="AT163" i="3"/>
  <c r="AS163" i="3"/>
  <c r="AL163" i="3"/>
  <c r="AK163" i="3"/>
  <c r="AJ163" i="3"/>
  <c r="AI163" i="3"/>
  <c r="AH163" i="3"/>
  <c r="AG163" i="3"/>
  <c r="B163" i="3"/>
  <c r="A163" i="3"/>
  <c r="Z164" i="3"/>
  <c r="T164" i="3"/>
  <c r="AR164" i="3"/>
  <c r="BD164" i="3"/>
  <c r="Y164" i="3"/>
  <c r="S164" i="3"/>
  <c r="AQ164" i="3"/>
  <c r="BC164" i="3"/>
  <c r="X164" i="3"/>
  <c r="R164" i="3"/>
  <c r="AP164" i="3"/>
  <c r="BB164" i="3"/>
  <c r="U164" i="3"/>
  <c r="O164" i="3"/>
  <c r="W164" i="3"/>
  <c r="Q164" i="3"/>
  <c r="AM164" i="3"/>
  <c r="AO164" i="3"/>
  <c r="BA164" i="3"/>
  <c r="V164" i="3"/>
  <c r="P164" i="3"/>
  <c r="AN164" i="3"/>
  <c r="AZ164" i="3"/>
  <c r="AY164" i="3"/>
  <c r="AX164" i="3"/>
  <c r="AW164" i="3"/>
  <c r="AV164" i="3"/>
  <c r="AU164" i="3"/>
  <c r="AT164" i="3"/>
  <c r="AS164" i="3"/>
  <c r="AL164" i="3"/>
  <c r="AK164" i="3"/>
  <c r="AJ164" i="3"/>
  <c r="AI164" i="3"/>
  <c r="AH164" i="3"/>
  <c r="AG164" i="3"/>
  <c r="B164" i="3"/>
  <c r="A164" i="3"/>
  <c r="Z165" i="3"/>
  <c r="T165" i="3"/>
  <c r="AR165" i="3"/>
  <c r="BD165" i="3"/>
  <c r="Y165" i="3"/>
  <c r="S165" i="3"/>
  <c r="AQ165" i="3"/>
  <c r="BC165" i="3"/>
  <c r="X165" i="3"/>
  <c r="R165" i="3"/>
  <c r="AP165" i="3"/>
  <c r="BB165" i="3"/>
  <c r="U165" i="3"/>
  <c r="O165" i="3"/>
  <c r="W165" i="3"/>
  <c r="Q165" i="3"/>
  <c r="AM165" i="3"/>
  <c r="AO165" i="3"/>
  <c r="BA165" i="3"/>
  <c r="V165" i="3"/>
  <c r="P165" i="3"/>
  <c r="AN165" i="3"/>
  <c r="AZ165" i="3"/>
  <c r="AY165" i="3"/>
  <c r="AX165" i="3"/>
  <c r="AW165" i="3"/>
  <c r="AV165" i="3"/>
  <c r="AU165" i="3"/>
  <c r="AT165" i="3"/>
  <c r="AS165" i="3"/>
  <c r="AL165" i="3"/>
  <c r="AK165" i="3"/>
  <c r="AJ165" i="3"/>
  <c r="AI165" i="3"/>
  <c r="AH165" i="3"/>
  <c r="AG165" i="3"/>
  <c r="B165" i="3"/>
  <c r="A165" i="3"/>
  <c r="Z166" i="3"/>
  <c r="T166" i="3"/>
  <c r="AR166" i="3"/>
  <c r="BD166" i="3"/>
  <c r="Y166" i="3"/>
  <c r="S166" i="3"/>
  <c r="AQ166" i="3"/>
  <c r="BC166" i="3"/>
  <c r="X166" i="3"/>
  <c r="R166" i="3"/>
  <c r="AP166" i="3"/>
  <c r="BB166" i="3"/>
  <c r="U166" i="3"/>
  <c r="O166" i="3"/>
  <c r="W166" i="3"/>
  <c r="Q166" i="3"/>
  <c r="AM166" i="3"/>
  <c r="AO166" i="3"/>
  <c r="BA166" i="3"/>
  <c r="V166" i="3"/>
  <c r="P166" i="3"/>
  <c r="AN166" i="3"/>
  <c r="AZ166" i="3"/>
  <c r="AY166" i="3"/>
  <c r="AX166" i="3"/>
  <c r="AW166" i="3"/>
  <c r="AV166" i="3"/>
  <c r="AU166" i="3"/>
  <c r="AT166" i="3"/>
  <c r="AS166" i="3"/>
  <c r="AL166" i="3"/>
  <c r="AK166" i="3"/>
  <c r="AJ166" i="3"/>
  <c r="AI166" i="3"/>
  <c r="AH166" i="3"/>
  <c r="AG166" i="3"/>
  <c r="B166" i="3"/>
  <c r="A166" i="3"/>
  <c r="Z167" i="3"/>
  <c r="T167" i="3"/>
  <c r="AR167" i="3"/>
  <c r="BD167" i="3"/>
  <c r="Y167" i="3"/>
  <c r="S167" i="3"/>
  <c r="AQ167" i="3"/>
  <c r="BC167" i="3"/>
  <c r="X167" i="3"/>
  <c r="R167" i="3"/>
  <c r="AP167" i="3"/>
  <c r="BB167" i="3"/>
  <c r="U167" i="3"/>
  <c r="O167" i="3"/>
  <c r="W167" i="3"/>
  <c r="Q167" i="3"/>
  <c r="AM167" i="3"/>
  <c r="AO167" i="3"/>
  <c r="BA167" i="3"/>
  <c r="V167" i="3"/>
  <c r="P167" i="3"/>
  <c r="AN167" i="3"/>
  <c r="AZ167" i="3"/>
  <c r="AY167" i="3"/>
  <c r="AX167" i="3"/>
  <c r="AW167" i="3"/>
  <c r="AV167" i="3"/>
  <c r="AU167" i="3"/>
  <c r="AT167" i="3"/>
  <c r="AS167" i="3"/>
  <c r="AL167" i="3"/>
  <c r="AK167" i="3"/>
  <c r="AJ167" i="3"/>
  <c r="AI167" i="3"/>
  <c r="AH167" i="3"/>
  <c r="AG167" i="3"/>
  <c r="B167" i="3"/>
  <c r="A167" i="3"/>
  <c r="Z168" i="3"/>
  <c r="T168" i="3"/>
  <c r="AR168" i="3"/>
  <c r="BD168" i="3"/>
  <c r="Y168" i="3"/>
  <c r="S168" i="3"/>
  <c r="AQ168" i="3"/>
  <c r="BC168" i="3"/>
  <c r="X168" i="3"/>
  <c r="R168" i="3"/>
  <c r="AP168" i="3"/>
  <c r="BB168" i="3"/>
  <c r="U168" i="3"/>
  <c r="O168" i="3"/>
  <c r="W168" i="3"/>
  <c r="Q168" i="3"/>
  <c r="AM168" i="3"/>
  <c r="AO168" i="3"/>
  <c r="BA168" i="3"/>
  <c r="V168" i="3"/>
  <c r="P168" i="3"/>
  <c r="AN168" i="3"/>
  <c r="AZ168" i="3"/>
  <c r="AY168" i="3"/>
  <c r="AX168" i="3"/>
  <c r="AW168" i="3"/>
  <c r="AV168" i="3"/>
  <c r="AU168" i="3"/>
  <c r="AT168" i="3"/>
  <c r="AS168" i="3"/>
  <c r="AL168" i="3"/>
  <c r="AK168" i="3"/>
  <c r="AJ168" i="3"/>
  <c r="AI168" i="3"/>
  <c r="AH168" i="3"/>
  <c r="AG168" i="3"/>
  <c r="B168" i="3"/>
  <c r="A168" i="3"/>
  <c r="AR16" i="3"/>
  <c r="BD16" i="3"/>
  <c r="AQ16" i="3"/>
  <c r="BC16" i="3"/>
  <c r="AP16" i="3"/>
  <c r="BB16" i="3"/>
  <c r="AM16" i="3"/>
  <c r="AO16" i="3"/>
  <c r="BA16" i="3"/>
  <c r="AN16" i="3"/>
  <c r="AZ16" i="3"/>
  <c r="AY16" i="3"/>
  <c r="AX16" i="3"/>
  <c r="AW16" i="3"/>
  <c r="AV16" i="3"/>
  <c r="AU16" i="3"/>
  <c r="AT16" i="3"/>
  <c r="AS16" i="3"/>
  <c r="Z16" i="3"/>
  <c r="AL16" i="3"/>
  <c r="Y16" i="3"/>
  <c r="AK16" i="3"/>
  <c r="X16" i="3"/>
  <c r="AJ16" i="3"/>
  <c r="U16" i="3"/>
  <c r="W16" i="3"/>
  <c r="AI16" i="3"/>
  <c r="V16" i="3"/>
  <c r="AH16" i="3"/>
  <c r="AG16" i="3"/>
  <c r="AF16" i="3"/>
  <c r="AE16" i="3"/>
  <c r="AD16" i="3"/>
  <c r="AC16" i="3"/>
  <c r="AB16" i="3"/>
  <c r="AA16" i="3"/>
  <c r="B16" i="3"/>
  <c r="A16" i="3"/>
  <c r="AR17" i="3"/>
  <c r="BD17" i="3"/>
  <c r="AQ17" i="3"/>
  <c r="BC17" i="3"/>
  <c r="AP17" i="3"/>
  <c r="BB17" i="3"/>
  <c r="AM17" i="3"/>
  <c r="AO17" i="3"/>
  <c r="BA17" i="3"/>
  <c r="AN17" i="3"/>
  <c r="AZ17" i="3"/>
  <c r="AY17" i="3"/>
  <c r="AX17" i="3"/>
  <c r="AW17" i="3"/>
  <c r="AV17" i="3"/>
  <c r="AU17" i="3"/>
  <c r="AT17" i="3"/>
  <c r="AS17" i="3"/>
  <c r="Z17" i="3"/>
  <c r="AL17" i="3"/>
  <c r="Y17" i="3"/>
  <c r="AK17" i="3"/>
  <c r="X17" i="3"/>
  <c r="AJ17" i="3"/>
  <c r="U17" i="3"/>
  <c r="W17" i="3"/>
  <c r="AI17" i="3"/>
  <c r="V17" i="3"/>
  <c r="AH17" i="3"/>
  <c r="AG17" i="3"/>
  <c r="AF17" i="3"/>
  <c r="AE17" i="3"/>
  <c r="AD17" i="3"/>
  <c r="AC17" i="3"/>
  <c r="AB17" i="3"/>
  <c r="AA17" i="3"/>
  <c r="B17" i="3"/>
  <c r="A17" i="3"/>
  <c r="AR18" i="3"/>
  <c r="BD18" i="3"/>
  <c r="AQ18" i="3"/>
  <c r="BC18" i="3"/>
  <c r="AP18" i="3"/>
  <c r="BB18" i="3"/>
  <c r="AM18" i="3"/>
  <c r="AO18" i="3"/>
  <c r="BA18" i="3"/>
  <c r="AN18" i="3"/>
  <c r="AZ18" i="3"/>
  <c r="AY18" i="3"/>
  <c r="AX18" i="3"/>
  <c r="AW18" i="3"/>
  <c r="AV18" i="3"/>
  <c r="AU18" i="3"/>
  <c r="AT18" i="3"/>
  <c r="AS18" i="3"/>
  <c r="Z18" i="3"/>
  <c r="AL18" i="3"/>
  <c r="Y18" i="3"/>
  <c r="AK18" i="3"/>
  <c r="X18" i="3"/>
  <c r="AJ18" i="3"/>
  <c r="U18" i="3"/>
  <c r="W18" i="3"/>
  <c r="AI18" i="3"/>
  <c r="V18" i="3"/>
  <c r="AH18" i="3"/>
  <c r="AG18" i="3"/>
  <c r="AF18" i="3"/>
  <c r="AE18" i="3"/>
  <c r="AD18" i="3"/>
  <c r="AC18" i="3"/>
  <c r="AB18" i="3"/>
  <c r="AA18" i="3"/>
  <c r="B18" i="3"/>
  <c r="A18" i="3"/>
  <c r="AR20" i="3"/>
  <c r="BD20" i="3"/>
  <c r="AQ20" i="3"/>
  <c r="BC20" i="3"/>
  <c r="AP20" i="3"/>
  <c r="BB20" i="3"/>
  <c r="AM20" i="3"/>
  <c r="AO20" i="3"/>
  <c r="BA20" i="3"/>
  <c r="AN20" i="3"/>
  <c r="AZ20" i="3"/>
  <c r="AY20" i="3"/>
  <c r="AX20" i="3"/>
  <c r="AW20" i="3"/>
  <c r="AV20" i="3"/>
  <c r="AU20" i="3"/>
  <c r="AT20" i="3"/>
  <c r="AS20" i="3"/>
  <c r="Z20" i="3"/>
  <c r="AL20" i="3"/>
  <c r="Y20" i="3"/>
  <c r="AK20" i="3"/>
  <c r="X20" i="3"/>
  <c r="AJ20" i="3"/>
  <c r="U20" i="3"/>
  <c r="W20" i="3"/>
  <c r="AI20" i="3"/>
  <c r="V20" i="3"/>
  <c r="AH20" i="3"/>
  <c r="AG20" i="3"/>
  <c r="AF20" i="3"/>
  <c r="AE20" i="3"/>
  <c r="AD20" i="3"/>
  <c r="AC20" i="3"/>
  <c r="AB20" i="3"/>
  <c r="AA20" i="3"/>
  <c r="B20" i="3"/>
  <c r="A20" i="3"/>
  <c r="AR21" i="3"/>
  <c r="BD21" i="3"/>
  <c r="AQ21" i="3"/>
  <c r="BC21" i="3"/>
  <c r="AP21" i="3"/>
  <c r="BB21" i="3"/>
  <c r="AM21" i="3"/>
  <c r="AO21" i="3"/>
  <c r="BA21" i="3"/>
  <c r="AN21" i="3"/>
  <c r="AZ21" i="3"/>
  <c r="AY21" i="3"/>
  <c r="AX21" i="3"/>
  <c r="AW21" i="3"/>
  <c r="AV21" i="3"/>
  <c r="AU21" i="3"/>
  <c r="AT21" i="3"/>
  <c r="AS21" i="3"/>
  <c r="Z21" i="3"/>
  <c r="AL21" i="3"/>
  <c r="Y21" i="3"/>
  <c r="AK21" i="3"/>
  <c r="X21" i="3"/>
  <c r="AJ21" i="3"/>
  <c r="U21" i="3"/>
  <c r="W21" i="3"/>
  <c r="AI21" i="3"/>
  <c r="V21" i="3"/>
  <c r="AH21" i="3"/>
  <c r="AG21" i="3"/>
  <c r="AF21" i="3"/>
  <c r="AE21" i="3"/>
  <c r="AD21" i="3"/>
  <c r="AC21" i="3"/>
  <c r="AB21" i="3"/>
  <c r="AA21" i="3"/>
  <c r="B21" i="3"/>
  <c r="A21" i="3"/>
  <c r="AR22" i="3"/>
  <c r="BD22" i="3"/>
  <c r="AQ22" i="3"/>
  <c r="BC22" i="3"/>
  <c r="AP22" i="3"/>
  <c r="BB22" i="3"/>
  <c r="AM22" i="3"/>
  <c r="AO22" i="3"/>
  <c r="BA22" i="3"/>
  <c r="AN22" i="3"/>
  <c r="AZ22" i="3"/>
  <c r="AY22" i="3"/>
  <c r="AX22" i="3"/>
  <c r="AW22" i="3"/>
  <c r="AV22" i="3"/>
  <c r="AU22" i="3"/>
  <c r="AT22" i="3"/>
  <c r="AS22" i="3"/>
  <c r="Z22" i="3"/>
  <c r="AL22" i="3"/>
  <c r="Y22" i="3"/>
  <c r="AK22" i="3"/>
  <c r="X22" i="3"/>
  <c r="AJ22" i="3"/>
  <c r="U22" i="3"/>
  <c r="W22" i="3"/>
  <c r="AI22" i="3"/>
  <c r="V22" i="3"/>
  <c r="AH22" i="3"/>
  <c r="AG22" i="3"/>
  <c r="AF22" i="3"/>
  <c r="AE22" i="3"/>
  <c r="AD22" i="3"/>
  <c r="AC22" i="3"/>
  <c r="AB22" i="3"/>
  <c r="AA22" i="3"/>
  <c r="B22" i="3"/>
  <c r="A22" i="3"/>
  <c r="AR7" i="3"/>
  <c r="BD7" i="3"/>
  <c r="AQ7" i="3"/>
  <c r="BC7" i="3"/>
  <c r="AP7" i="3"/>
  <c r="BB7" i="3"/>
  <c r="AM7" i="3"/>
  <c r="AO7" i="3"/>
  <c r="BA7" i="3"/>
  <c r="AN7" i="3"/>
  <c r="AZ7" i="3"/>
  <c r="AY7" i="3"/>
  <c r="AX7" i="3"/>
  <c r="AW7" i="3"/>
  <c r="AV7" i="3"/>
  <c r="AU7" i="3"/>
  <c r="AT7" i="3"/>
  <c r="AS7" i="3"/>
  <c r="Z7" i="3"/>
  <c r="AL7" i="3"/>
  <c r="Y7" i="3"/>
  <c r="AK7" i="3"/>
  <c r="X7" i="3"/>
  <c r="AJ7" i="3"/>
  <c r="U7" i="3"/>
  <c r="W7" i="3"/>
  <c r="AI7" i="3"/>
  <c r="V7" i="3"/>
  <c r="AH7" i="3"/>
  <c r="AG7" i="3"/>
  <c r="AF7" i="3"/>
  <c r="AE7" i="3"/>
  <c r="AD7" i="3"/>
  <c r="AC7" i="3"/>
  <c r="AB7" i="3"/>
  <c r="AA7" i="3"/>
  <c r="B7" i="3"/>
  <c r="A7" i="3"/>
  <c r="AR8" i="3"/>
  <c r="BD8" i="3"/>
  <c r="AQ8" i="3"/>
  <c r="BC8" i="3"/>
  <c r="AP8" i="3"/>
  <c r="BB8" i="3"/>
  <c r="AM8" i="3"/>
  <c r="AO8" i="3"/>
  <c r="BA8" i="3"/>
  <c r="AN8" i="3"/>
  <c r="AZ8" i="3"/>
  <c r="AY8" i="3"/>
  <c r="AX8" i="3"/>
  <c r="AW8" i="3"/>
  <c r="AV8" i="3"/>
  <c r="AU8" i="3"/>
  <c r="AT8" i="3"/>
  <c r="AS8" i="3"/>
  <c r="Z8" i="3"/>
  <c r="AL8" i="3"/>
  <c r="Y8" i="3"/>
  <c r="AK8" i="3"/>
  <c r="X8" i="3"/>
  <c r="AJ8" i="3"/>
  <c r="U8" i="3"/>
  <c r="W8" i="3"/>
  <c r="AI8" i="3"/>
  <c r="V8" i="3"/>
  <c r="AH8" i="3"/>
  <c r="AG8" i="3"/>
  <c r="AF8" i="3"/>
  <c r="AE8" i="3"/>
  <c r="AD8" i="3"/>
  <c r="AC8" i="3"/>
  <c r="AB8" i="3"/>
  <c r="AA8" i="3"/>
  <c r="B8" i="3"/>
  <c r="A8" i="3"/>
  <c r="AR9" i="3"/>
  <c r="BD9" i="3"/>
  <c r="AQ9" i="3"/>
  <c r="BC9" i="3"/>
  <c r="AP9" i="3"/>
  <c r="BB9" i="3"/>
  <c r="AM9" i="3"/>
  <c r="AO9" i="3"/>
  <c r="BA9" i="3"/>
  <c r="AN9" i="3"/>
  <c r="AZ9" i="3"/>
  <c r="AY9" i="3"/>
  <c r="AX9" i="3"/>
  <c r="AW9" i="3"/>
  <c r="AV9" i="3"/>
  <c r="AU9" i="3"/>
  <c r="AT9" i="3"/>
  <c r="AS9" i="3"/>
  <c r="Z9" i="3"/>
  <c r="AL9" i="3"/>
  <c r="Y9" i="3"/>
  <c r="AK9" i="3"/>
  <c r="X9" i="3"/>
  <c r="AJ9" i="3"/>
  <c r="U9" i="3"/>
  <c r="W9" i="3"/>
  <c r="AI9" i="3"/>
  <c r="V9" i="3"/>
  <c r="AH9" i="3"/>
  <c r="AG9" i="3"/>
  <c r="AF9" i="3"/>
  <c r="AE9" i="3"/>
  <c r="AD9" i="3"/>
  <c r="AC9" i="3"/>
  <c r="AB9" i="3"/>
  <c r="AA9" i="3"/>
  <c r="B9" i="3"/>
  <c r="A9" i="3"/>
  <c r="AR10" i="3"/>
  <c r="BD10" i="3"/>
  <c r="AQ10" i="3"/>
  <c r="BC10" i="3"/>
  <c r="AP10" i="3"/>
  <c r="BB10" i="3"/>
  <c r="AM10" i="3"/>
  <c r="AO10" i="3"/>
  <c r="BA10" i="3"/>
  <c r="AN10" i="3"/>
  <c r="AZ10" i="3"/>
  <c r="AY10" i="3"/>
  <c r="AX10" i="3"/>
  <c r="AW10" i="3"/>
  <c r="AV10" i="3"/>
  <c r="AU10" i="3"/>
  <c r="AT10" i="3"/>
  <c r="AS10" i="3"/>
  <c r="Z10" i="3"/>
  <c r="AL10" i="3"/>
  <c r="Y10" i="3"/>
  <c r="AK10" i="3"/>
  <c r="X10" i="3"/>
  <c r="AJ10" i="3"/>
  <c r="U10" i="3"/>
  <c r="W10" i="3"/>
  <c r="AI10" i="3"/>
  <c r="V10" i="3"/>
  <c r="AH10" i="3"/>
  <c r="AG10" i="3"/>
  <c r="AF10" i="3"/>
  <c r="AE10" i="3"/>
  <c r="AD10" i="3"/>
  <c r="AC10" i="3"/>
  <c r="AB10" i="3"/>
  <c r="AA10" i="3"/>
  <c r="B10" i="3"/>
  <c r="A10" i="3"/>
  <c r="AR12" i="3"/>
  <c r="BD12" i="3"/>
  <c r="AQ12" i="3"/>
  <c r="BC12" i="3"/>
  <c r="AP12" i="3"/>
  <c r="BB12" i="3"/>
  <c r="AM12" i="3"/>
  <c r="AO12" i="3"/>
  <c r="BA12" i="3"/>
  <c r="AN12" i="3"/>
  <c r="AZ12" i="3"/>
  <c r="AY12" i="3"/>
  <c r="AX12" i="3"/>
  <c r="AW12" i="3"/>
  <c r="AV12" i="3"/>
  <c r="AU12" i="3"/>
  <c r="AT12" i="3"/>
  <c r="AS12" i="3"/>
  <c r="Z12" i="3"/>
  <c r="AL12" i="3"/>
  <c r="Y12" i="3"/>
  <c r="AK12" i="3"/>
  <c r="X12" i="3"/>
  <c r="AJ12" i="3"/>
  <c r="U12" i="3"/>
  <c r="W12" i="3"/>
  <c r="AI12" i="3"/>
  <c r="V12" i="3"/>
  <c r="AH12" i="3"/>
  <c r="AG12" i="3"/>
  <c r="AF12" i="3"/>
  <c r="AE12" i="3"/>
  <c r="AD12" i="3"/>
  <c r="AC12" i="3"/>
  <c r="AB12" i="3"/>
  <c r="AA12" i="3"/>
  <c r="B12" i="3"/>
  <c r="A12" i="3"/>
  <c r="AR13" i="3"/>
  <c r="BD13" i="3"/>
  <c r="AQ13" i="3"/>
  <c r="BC13" i="3"/>
  <c r="AP13" i="3"/>
  <c r="BB13" i="3"/>
  <c r="AM13" i="3"/>
  <c r="AO13" i="3"/>
  <c r="BA13" i="3"/>
  <c r="AN13" i="3"/>
  <c r="AZ13" i="3"/>
  <c r="AY13" i="3"/>
  <c r="AX13" i="3"/>
  <c r="AW13" i="3"/>
  <c r="AV13" i="3"/>
  <c r="AU13" i="3"/>
  <c r="AT13" i="3"/>
  <c r="AS13" i="3"/>
  <c r="Z13" i="3"/>
  <c r="AL13" i="3"/>
  <c r="Y13" i="3"/>
  <c r="AK13" i="3"/>
  <c r="X13" i="3"/>
  <c r="AJ13" i="3"/>
  <c r="U13" i="3"/>
  <c r="W13" i="3"/>
  <c r="AI13" i="3"/>
  <c r="V13" i="3"/>
  <c r="AH13" i="3"/>
  <c r="AG13" i="3"/>
  <c r="AF13" i="3"/>
  <c r="AE13" i="3"/>
  <c r="AD13" i="3"/>
  <c r="AC13" i="3"/>
  <c r="AB13" i="3"/>
  <c r="AA13" i="3"/>
  <c r="B13" i="3"/>
  <c r="A13" i="3"/>
  <c r="AN27" i="3"/>
  <c r="AO27" i="3"/>
  <c r="AU27" i="3"/>
  <c r="A27" i="3"/>
  <c r="AN28" i="3"/>
  <c r="AO28" i="3"/>
  <c r="AU28" i="3"/>
  <c r="A28" i="3"/>
  <c r="AN29" i="3"/>
  <c r="AO29" i="3"/>
  <c r="AU29" i="3"/>
  <c r="A29" i="3"/>
  <c r="AN30" i="3"/>
  <c r="AO30" i="3"/>
  <c r="AU30" i="3"/>
  <c r="A30" i="3"/>
  <c r="AN31" i="3"/>
  <c r="AO31" i="3"/>
  <c r="AU31" i="3"/>
  <c r="A31" i="3"/>
  <c r="AN32" i="3"/>
  <c r="AO32" i="3"/>
  <c r="AU32" i="3"/>
  <c r="A32" i="3"/>
  <c r="AN33" i="3"/>
  <c r="AO33" i="3"/>
  <c r="AU33" i="3"/>
  <c r="A33" i="3"/>
  <c r="AN34" i="3"/>
  <c r="AO34" i="3"/>
  <c r="AU34" i="3"/>
  <c r="A34" i="3"/>
  <c r="AN35" i="3"/>
  <c r="AO35" i="3"/>
  <c r="AU35" i="3"/>
  <c r="A35" i="3"/>
  <c r="AN36" i="3"/>
  <c r="AO36" i="3"/>
  <c r="AU36" i="3"/>
  <c r="A36" i="3"/>
  <c r="AN37" i="3"/>
  <c r="AO37" i="3"/>
  <c r="AU37" i="3"/>
  <c r="A37" i="3"/>
  <c r="AN38" i="3"/>
  <c r="AO38" i="3"/>
  <c r="AU38" i="3"/>
  <c r="A38" i="3"/>
  <c r="AN39" i="3"/>
  <c r="AO39" i="3"/>
  <c r="AU39" i="3"/>
  <c r="A39" i="3"/>
  <c r="AN40" i="3"/>
  <c r="AO40" i="3"/>
  <c r="AU40" i="3"/>
  <c r="A40" i="3"/>
  <c r="AN41" i="3"/>
  <c r="AO41" i="3"/>
  <c r="AU41" i="3"/>
  <c r="A41" i="3"/>
  <c r="AN42" i="3"/>
  <c r="AO42" i="3"/>
  <c r="AU42" i="3"/>
  <c r="A42" i="3"/>
  <c r="AN43" i="3"/>
  <c r="AO43" i="3"/>
  <c r="AU43" i="3"/>
  <c r="A43" i="3"/>
  <c r="AN44" i="3"/>
  <c r="AO44" i="3"/>
  <c r="AU44" i="3"/>
  <c r="A44" i="3"/>
  <c r="AN45" i="3"/>
  <c r="AO45" i="3"/>
  <c r="AU45" i="3"/>
  <c r="A45" i="3"/>
  <c r="AN46" i="3"/>
  <c r="AO46" i="3"/>
  <c r="AU46" i="3"/>
  <c r="A46" i="3"/>
  <c r="AN47" i="3"/>
  <c r="AO47" i="3"/>
  <c r="AU47" i="3"/>
  <c r="A47" i="3"/>
  <c r="AN48" i="3"/>
  <c r="AO48" i="3"/>
  <c r="AU48" i="3"/>
  <c r="A48" i="3"/>
  <c r="AN49" i="3"/>
  <c r="AO49" i="3"/>
  <c r="AU49" i="3"/>
  <c r="A49" i="3"/>
  <c r="AN50" i="3"/>
  <c r="AO50" i="3"/>
  <c r="AU50" i="3"/>
  <c r="A50" i="3"/>
  <c r="AN51" i="3"/>
  <c r="AO51" i="3"/>
  <c r="AU51" i="3"/>
  <c r="A51" i="3"/>
  <c r="AN52" i="3"/>
  <c r="AO52" i="3"/>
  <c r="AU52" i="3"/>
  <c r="A52" i="3"/>
  <c r="AN53" i="3"/>
  <c r="AO53" i="3"/>
  <c r="AU53" i="3"/>
  <c r="A53" i="3"/>
  <c r="AN54" i="3"/>
  <c r="AO54" i="3"/>
  <c r="AU54" i="3"/>
  <c r="A54" i="3"/>
  <c r="AN55" i="3"/>
  <c r="AO55" i="3"/>
  <c r="AU55" i="3"/>
  <c r="A55" i="3"/>
  <c r="AN56" i="3"/>
  <c r="AO56" i="3"/>
  <c r="AU56" i="3"/>
  <c r="A56" i="3"/>
  <c r="AN57" i="3"/>
  <c r="AO57" i="3"/>
  <c r="AU57" i="3"/>
  <c r="A57" i="3"/>
  <c r="AN58" i="3"/>
  <c r="AO58" i="3"/>
  <c r="AU58" i="3"/>
  <c r="A58" i="3"/>
  <c r="AN59" i="3"/>
  <c r="AO59" i="3"/>
  <c r="AU59" i="3"/>
  <c r="A59" i="3"/>
  <c r="AN60" i="3"/>
  <c r="AO60" i="3"/>
  <c r="AU60" i="3"/>
  <c r="A60" i="3"/>
  <c r="AN61" i="3"/>
  <c r="AO61" i="3"/>
  <c r="AU61" i="3"/>
  <c r="A61" i="3"/>
  <c r="AN62" i="3"/>
  <c r="AO62" i="3"/>
  <c r="AU62" i="3"/>
  <c r="A62" i="3"/>
  <c r="AN63" i="3"/>
  <c r="AO63" i="3"/>
  <c r="AU63" i="3"/>
  <c r="A63" i="3"/>
  <c r="AN81" i="3"/>
  <c r="AO81" i="3"/>
  <c r="AU81" i="3"/>
  <c r="A81" i="3"/>
  <c r="AN82" i="3"/>
  <c r="AO82" i="3"/>
  <c r="AU82" i="3"/>
  <c r="A82" i="3"/>
  <c r="AN96" i="3"/>
  <c r="AO96" i="3"/>
  <c r="AU96" i="3"/>
  <c r="A96" i="3"/>
  <c r="AN97" i="3"/>
  <c r="AO97" i="3"/>
  <c r="AU97" i="3"/>
  <c r="A97" i="3"/>
  <c r="AN98" i="3"/>
  <c r="AO98" i="3"/>
  <c r="AU98" i="3"/>
  <c r="A98" i="3"/>
  <c r="AN99" i="3"/>
  <c r="AO99" i="3"/>
  <c r="AU99" i="3"/>
  <c r="A99" i="3"/>
  <c r="AN100" i="3"/>
  <c r="AO100" i="3"/>
  <c r="AU100" i="3"/>
  <c r="A100" i="3"/>
  <c r="AN101" i="3"/>
  <c r="AO101" i="3"/>
  <c r="AU101" i="3"/>
  <c r="A101" i="3"/>
  <c r="AN102" i="3"/>
  <c r="AO102" i="3"/>
  <c r="AU102" i="3"/>
  <c r="A102" i="3"/>
  <c r="AN103" i="3"/>
  <c r="AO103" i="3"/>
  <c r="AU103" i="3"/>
  <c r="A103" i="3"/>
  <c r="AN104" i="3"/>
  <c r="AO104" i="3"/>
  <c r="AU104" i="3"/>
  <c r="A104" i="3"/>
  <c r="AN105" i="3"/>
  <c r="AO105" i="3"/>
  <c r="AU105" i="3"/>
  <c r="A105" i="3"/>
  <c r="AN106" i="3"/>
  <c r="AO106" i="3"/>
  <c r="AU106" i="3"/>
  <c r="A106" i="3"/>
  <c r="AN107" i="3"/>
  <c r="AO107" i="3"/>
  <c r="AU107" i="3"/>
  <c r="A107" i="3"/>
  <c r="AN108" i="3"/>
  <c r="AO108" i="3"/>
  <c r="AU108" i="3"/>
  <c r="A108" i="3"/>
  <c r="AN109" i="3"/>
  <c r="AO109" i="3"/>
  <c r="AU109" i="3"/>
  <c r="A109" i="3"/>
  <c r="AN110" i="3"/>
  <c r="AO110" i="3"/>
  <c r="AU110" i="3"/>
  <c r="A110" i="3"/>
  <c r="AN111" i="3"/>
  <c r="AO111" i="3"/>
  <c r="AU111" i="3"/>
  <c r="A111" i="3"/>
  <c r="AN112" i="3"/>
  <c r="AO112" i="3"/>
  <c r="AU112" i="3"/>
  <c r="A112" i="3"/>
  <c r="AN113" i="3"/>
  <c r="AO113" i="3"/>
  <c r="AU113" i="3"/>
  <c r="A113" i="3"/>
  <c r="AN114" i="3"/>
  <c r="AO114" i="3"/>
  <c r="AU114" i="3"/>
  <c r="A114" i="3"/>
  <c r="AN115" i="3"/>
  <c r="AO115" i="3"/>
  <c r="AU115" i="3"/>
  <c r="A115" i="3"/>
  <c r="AN116" i="3"/>
  <c r="AO116" i="3"/>
  <c r="AU116" i="3"/>
  <c r="A116" i="3"/>
  <c r="AN117" i="3"/>
  <c r="AO117" i="3"/>
  <c r="AU117" i="3"/>
  <c r="A117" i="3"/>
  <c r="AN118" i="3"/>
  <c r="AO118" i="3"/>
  <c r="AU118" i="3"/>
  <c r="A118" i="3"/>
  <c r="AN119" i="3"/>
  <c r="AO119" i="3"/>
  <c r="AU119" i="3"/>
  <c r="A119" i="3"/>
  <c r="AN120" i="3"/>
  <c r="AO120" i="3"/>
  <c r="AU120" i="3"/>
  <c r="A120" i="3"/>
  <c r="AN121" i="3"/>
  <c r="AO121" i="3"/>
  <c r="AU121" i="3"/>
  <c r="A121" i="3"/>
  <c r="AN122" i="3"/>
  <c r="AO122" i="3"/>
  <c r="AU122" i="3"/>
  <c r="A122" i="3"/>
  <c r="AN123" i="3"/>
  <c r="AO123" i="3"/>
  <c r="AU123" i="3"/>
  <c r="A123" i="3"/>
  <c r="AN124" i="3"/>
  <c r="AO124" i="3"/>
  <c r="AU124" i="3"/>
  <c r="A124" i="3"/>
  <c r="AN125" i="3"/>
  <c r="AO125" i="3"/>
  <c r="AU125" i="3"/>
  <c r="A125" i="3"/>
  <c r="AN126" i="3"/>
  <c r="AO126" i="3"/>
  <c r="AU126" i="3"/>
  <c r="A126" i="3"/>
  <c r="AN127" i="3"/>
  <c r="AO127" i="3"/>
  <c r="AU127" i="3"/>
  <c r="A127" i="3"/>
  <c r="AN128" i="3"/>
  <c r="AO128" i="3"/>
  <c r="AU128" i="3"/>
  <c r="A128" i="3"/>
  <c r="AN129" i="3"/>
  <c r="AO129" i="3"/>
  <c r="AU129" i="3"/>
  <c r="A129" i="3"/>
  <c r="AN130" i="3"/>
  <c r="AO130" i="3"/>
  <c r="AU130" i="3"/>
  <c r="A130" i="3"/>
  <c r="AN131" i="3"/>
  <c r="AO131" i="3"/>
  <c r="AU131" i="3"/>
  <c r="A131" i="3"/>
  <c r="AN132" i="3"/>
  <c r="AO132" i="3"/>
  <c r="AU132" i="3"/>
  <c r="A132" i="3"/>
  <c r="V133" i="3"/>
  <c r="P133" i="3"/>
  <c r="AN133" i="3"/>
  <c r="U133" i="3"/>
  <c r="O133" i="3"/>
  <c r="W133" i="3"/>
  <c r="Q133" i="3"/>
  <c r="AO133" i="3"/>
  <c r="AU133" i="3"/>
  <c r="A133" i="3"/>
  <c r="V134" i="3"/>
  <c r="P134" i="3"/>
  <c r="AN134" i="3"/>
  <c r="U134" i="3"/>
  <c r="O134" i="3"/>
  <c r="W134" i="3"/>
  <c r="Q134" i="3"/>
  <c r="AO134" i="3"/>
  <c r="AU134" i="3"/>
  <c r="A134" i="3"/>
  <c r="V135" i="3"/>
  <c r="P135" i="3"/>
  <c r="AN135" i="3"/>
  <c r="U135" i="3"/>
  <c r="O135" i="3"/>
  <c r="W135" i="3"/>
  <c r="Q135" i="3"/>
  <c r="AO135" i="3"/>
  <c r="AU135" i="3"/>
  <c r="A135" i="3"/>
  <c r="V136" i="3"/>
  <c r="P136" i="3"/>
  <c r="AN136" i="3"/>
  <c r="U136" i="3"/>
  <c r="O136" i="3"/>
  <c r="W136" i="3"/>
  <c r="Q136" i="3"/>
  <c r="AO136" i="3"/>
  <c r="AU136" i="3"/>
  <c r="A136" i="3"/>
  <c r="V137" i="3"/>
  <c r="P137" i="3"/>
  <c r="AN137" i="3"/>
  <c r="U137" i="3"/>
  <c r="O137" i="3"/>
  <c r="W137" i="3"/>
  <c r="Q137" i="3"/>
  <c r="AO137" i="3"/>
  <c r="AU137" i="3"/>
  <c r="A137" i="3"/>
  <c r="V138" i="3"/>
  <c r="P138" i="3"/>
  <c r="AN138" i="3"/>
  <c r="U138" i="3"/>
  <c r="O138" i="3"/>
  <c r="W138" i="3"/>
  <c r="Q138" i="3"/>
  <c r="AO138" i="3"/>
  <c r="AU138" i="3"/>
  <c r="A138" i="3"/>
  <c r="V139" i="3"/>
  <c r="P139" i="3"/>
  <c r="AN139" i="3"/>
  <c r="U139" i="3"/>
  <c r="O139" i="3"/>
  <c r="W139" i="3"/>
  <c r="Q139" i="3"/>
  <c r="AO139" i="3"/>
  <c r="AU139" i="3"/>
  <c r="A139" i="3"/>
  <c r="V140" i="3"/>
  <c r="P140" i="3"/>
  <c r="AN140" i="3"/>
  <c r="U140" i="3"/>
  <c r="O140" i="3"/>
  <c r="W140" i="3"/>
  <c r="Q140" i="3"/>
  <c r="AO140" i="3"/>
  <c r="AU140" i="3"/>
  <c r="A140" i="3"/>
  <c r="V141" i="3"/>
  <c r="P141" i="3"/>
  <c r="AN141" i="3"/>
  <c r="U141" i="3"/>
  <c r="O141" i="3"/>
  <c r="W141" i="3"/>
  <c r="Q141" i="3"/>
  <c r="AO141" i="3"/>
  <c r="AU141" i="3"/>
  <c r="A141" i="3"/>
  <c r="V142" i="3"/>
  <c r="P142" i="3"/>
  <c r="AN142" i="3"/>
  <c r="U142" i="3"/>
  <c r="O142" i="3"/>
  <c r="W142" i="3"/>
  <c r="Q142" i="3"/>
  <c r="AO142" i="3"/>
  <c r="AU142" i="3"/>
  <c r="A142" i="3"/>
  <c r="V143" i="3"/>
  <c r="P143" i="3"/>
  <c r="AN143" i="3"/>
  <c r="U143" i="3"/>
  <c r="O143" i="3"/>
  <c r="W143" i="3"/>
  <c r="Q143" i="3"/>
  <c r="AO143" i="3"/>
  <c r="AU143" i="3"/>
  <c r="A143" i="3"/>
  <c r="V144" i="3"/>
  <c r="P144" i="3"/>
  <c r="AN144" i="3"/>
  <c r="U144" i="3"/>
  <c r="O144" i="3"/>
  <c r="W144" i="3"/>
  <c r="Q144" i="3"/>
  <c r="AO144" i="3"/>
  <c r="AU144" i="3"/>
  <c r="A144" i="3"/>
  <c r="V145" i="3"/>
  <c r="P145" i="3"/>
  <c r="AN145" i="3"/>
  <c r="U145" i="3"/>
  <c r="O145" i="3"/>
  <c r="W145" i="3"/>
  <c r="Q145" i="3"/>
  <c r="AO145" i="3"/>
  <c r="AU145" i="3"/>
  <c r="A145" i="3"/>
  <c r="V146" i="3"/>
  <c r="P146" i="3"/>
  <c r="AN146" i="3"/>
  <c r="U146" i="3"/>
  <c r="O146" i="3"/>
  <c r="W146" i="3"/>
  <c r="Q146" i="3"/>
  <c r="AO146" i="3"/>
  <c r="AU146" i="3"/>
  <c r="A146" i="3"/>
  <c r="V147" i="3"/>
  <c r="P147" i="3"/>
  <c r="AN147" i="3"/>
  <c r="U147" i="3"/>
  <c r="O147" i="3"/>
  <c r="W147" i="3"/>
  <c r="Q147" i="3"/>
  <c r="AO147" i="3"/>
  <c r="AU147" i="3"/>
  <c r="A147" i="3"/>
  <c r="V148" i="3"/>
  <c r="P148" i="3"/>
  <c r="AN148" i="3"/>
  <c r="U148" i="3"/>
  <c r="O148" i="3"/>
  <c r="W148" i="3"/>
  <c r="Q148" i="3"/>
  <c r="AO148" i="3"/>
  <c r="AU148" i="3"/>
  <c r="A148" i="3"/>
  <c r="V149" i="3"/>
  <c r="P149" i="3"/>
  <c r="AN149" i="3"/>
  <c r="U149" i="3"/>
  <c r="O149" i="3"/>
  <c r="W149" i="3"/>
  <c r="Q149" i="3"/>
  <c r="AO149" i="3"/>
  <c r="AU149" i="3"/>
  <c r="A149" i="3"/>
  <c r="V150" i="3"/>
  <c r="P150" i="3"/>
  <c r="AN150" i="3"/>
  <c r="U150" i="3"/>
  <c r="O150" i="3"/>
  <c r="W150" i="3"/>
  <c r="Q150" i="3"/>
  <c r="AO150" i="3"/>
  <c r="AU150" i="3"/>
  <c r="A150" i="3"/>
  <c r="V151" i="3"/>
  <c r="P151" i="3"/>
  <c r="AN151" i="3"/>
  <c r="U151" i="3"/>
  <c r="O151" i="3"/>
  <c r="W151" i="3"/>
  <c r="Q151" i="3"/>
  <c r="AO151" i="3"/>
  <c r="AU151" i="3"/>
  <c r="A151" i="3"/>
  <c r="V152" i="3"/>
  <c r="P152" i="3"/>
  <c r="AN152" i="3"/>
  <c r="U152" i="3"/>
  <c r="O152" i="3"/>
  <c r="W152" i="3"/>
  <c r="Q152" i="3"/>
  <c r="AO152" i="3"/>
  <c r="AU152" i="3"/>
  <c r="A152" i="3"/>
  <c r="V159" i="3"/>
  <c r="P159" i="3"/>
  <c r="AN159" i="3"/>
  <c r="U159" i="3"/>
  <c r="O159" i="3"/>
  <c r="W159" i="3"/>
  <c r="Q159" i="3"/>
  <c r="AO159" i="3"/>
  <c r="AU159" i="3"/>
  <c r="A159" i="3"/>
  <c r="V160" i="3"/>
  <c r="P160" i="3"/>
  <c r="AN160" i="3"/>
  <c r="U160" i="3"/>
  <c r="O160" i="3"/>
  <c r="W160" i="3"/>
  <c r="Q160" i="3"/>
  <c r="AO160" i="3"/>
  <c r="AU160" i="3"/>
  <c r="A160" i="3"/>
  <c r="V161" i="3"/>
  <c r="P161" i="3"/>
  <c r="AN161" i="3"/>
  <c r="U161" i="3"/>
  <c r="O161" i="3"/>
  <c r="W161" i="3"/>
  <c r="Q161" i="3"/>
  <c r="AO161" i="3"/>
  <c r="AU161" i="3"/>
  <c r="A161" i="3"/>
  <c r="V162" i="3"/>
  <c r="P162" i="3"/>
  <c r="AN162" i="3"/>
  <c r="U162" i="3"/>
  <c r="O162" i="3"/>
  <c r="W162" i="3"/>
  <c r="Q162" i="3"/>
  <c r="AO162" i="3"/>
  <c r="AU162" i="3"/>
  <c r="A162" i="3"/>
  <c r="V169" i="3"/>
  <c r="P169" i="3"/>
  <c r="AN169" i="3"/>
  <c r="U169" i="3"/>
  <c r="O169" i="3"/>
  <c r="W169" i="3"/>
  <c r="Q169" i="3"/>
  <c r="AO169" i="3"/>
  <c r="AU169" i="3"/>
  <c r="A169" i="3"/>
  <c r="V170" i="3"/>
  <c r="P170" i="3"/>
  <c r="AN170" i="3"/>
  <c r="U170" i="3"/>
  <c r="O170" i="3"/>
  <c r="W170" i="3"/>
  <c r="Q170" i="3"/>
  <c r="AO170" i="3"/>
  <c r="AU170" i="3"/>
  <c r="A170" i="3"/>
  <c r="V171" i="3"/>
  <c r="P171" i="3"/>
  <c r="AN171" i="3"/>
  <c r="U171" i="3"/>
  <c r="O171" i="3"/>
  <c r="W171" i="3"/>
  <c r="Q171" i="3"/>
  <c r="AO171" i="3"/>
  <c r="AU171" i="3"/>
  <c r="A171" i="3"/>
  <c r="V172" i="3"/>
  <c r="P172" i="3"/>
  <c r="AN172" i="3"/>
  <c r="U172" i="3"/>
  <c r="O172" i="3"/>
  <c r="W172" i="3"/>
  <c r="Q172" i="3"/>
  <c r="AO172" i="3"/>
  <c r="AU172" i="3"/>
  <c r="A172" i="3"/>
  <c r="V173" i="3"/>
  <c r="P173" i="3"/>
  <c r="AN173" i="3"/>
  <c r="U173" i="3"/>
  <c r="O173" i="3"/>
  <c r="W173" i="3"/>
  <c r="Q173" i="3"/>
  <c r="AO173" i="3"/>
  <c r="AU173" i="3"/>
  <c r="A173" i="3"/>
  <c r="V174" i="3"/>
  <c r="P174" i="3"/>
  <c r="AN174" i="3"/>
  <c r="U174" i="3"/>
  <c r="O174" i="3"/>
  <c r="W174" i="3"/>
  <c r="Q174" i="3"/>
  <c r="AO174" i="3"/>
  <c r="AU174" i="3"/>
  <c r="A174" i="3"/>
  <c r="V175" i="3"/>
  <c r="P175" i="3"/>
  <c r="AN175" i="3"/>
  <c r="U175" i="3"/>
  <c r="O175" i="3"/>
  <c r="W175" i="3"/>
  <c r="Q175" i="3"/>
  <c r="AO175" i="3"/>
  <c r="AU175" i="3"/>
  <c r="A175" i="3"/>
  <c r="V176" i="3"/>
  <c r="P176" i="3"/>
  <c r="AN176" i="3"/>
  <c r="U176" i="3"/>
  <c r="O176" i="3"/>
  <c r="W176" i="3"/>
  <c r="Q176" i="3"/>
  <c r="AO176" i="3"/>
  <c r="AU176" i="3"/>
  <c r="A176" i="3"/>
  <c r="V177" i="3"/>
  <c r="P177" i="3"/>
  <c r="AN177" i="3"/>
  <c r="U177" i="3"/>
  <c r="O177" i="3"/>
  <c r="W177" i="3"/>
  <c r="Q177" i="3"/>
  <c r="AO177" i="3"/>
  <c r="AU177" i="3"/>
  <c r="A177" i="3"/>
  <c r="V179" i="3"/>
  <c r="P179" i="3"/>
  <c r="AN179" i="3"/>
  <c r="U179" i="3"/>
  <c r="O179" i="3"/>
  <c r="W179" i="3"/>
  <c r="Q179" i="3"/>
  <c r="AO179" i="3"/>
  <c r="AU179" i="3"/>
  <c r="A179" i="3"/>
  <c r="AN5" i="3"/>
  <c r="AO5" i="3"/>
  <c r="AU5" i="3"/>
  <c r="A5" i="3"/>
  <c r="AN6" i="3"/>
  <c r="AO6" i="3"/>
  <c r="AU6" i="3"/>
  <c r="A6" i="3"/>
  <c r="AN14" i="3"/>
  <c r="AO14" i="3"/>
  <c r="AU14" i="3"/>
  <c r="A14" i="3"/>
  <c r="AN15" i="3"/>
  <c r="AO15" i="3"/>
  <c r="AU15" i="3"/>
  <c r="A15" i="3"/>
  <c r="AN23" i="3"/>
  <c r="AO23" i="3"/>
  <c r="AU23" i="3"/>
  <c r="A23" i="3"/>
  <c r="AN24" i="3"/>
  <c r="AO24" i="3"/>
  <c r="AU24" i="3"/>
  <c r="A24" i="3"/>
  <c r="AN25" i="3"/>
  <c r="AO25" i="3"/>
  <c r="AU25" i="3"/>
  <c r="A25" i="3"/>
  <c r="AN26" i="3"/>
  <c r="AO26" i="3"/>
  <c r="AU26" i="3"/>
  <c r="A26" i="3"/>
  <c r="AN4" i="3"/>
  <c r="AO4" i="3"/>
  <c r="AU4" i="3"/>
  <c r="A4" i="3"/>
  <c r="B4" i="3"/>
  <c r="B5" i="3"/>
  <c r="B6" i="3"/>
  <c r="B14" i="3"/>
  <c r="B15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81" i="3"/>
  <c r="B82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9" i="3"/>
  <c r="B160" i="3"/>
  <c r="B161" i="3"/>
  <c r="B162" i="3"/>
  <c r="B169" i="3"/>
  <c r="B170" i="3"/>
  <c r="B171" i="3"/>
  <c r="B172" i="3"/>
  <c r="B173" i="3"/>
  <c r="B174" i="3"/>
  <c r="B175" i="3"/>
  <c r="B176" i="3"/>
  <c r="B177" i="3"/>
  <c r="B179" i="3"/>
  <c r="B3" i="3"/>
  <c r="Z176" i="3"/>
  <c r="T176" i="3"/>
  <c r="AR176" i="3"/>
  <c r="BD176" i="3"/>
  <c r="Y176" i="3"/>
  <c r="S176" i="3"/>
  <c r="AQ176" i="3"/>
  <c r="BC176" i="3"/>
  <c r="X176" i="3"/>
  <c r="R176" i="3"/>
  <c r="AP176" i="3"/>
  <c r="BB176" i="3"/>
  <c r="AM176" i="3"/>
  <c r="BA176" i="3"/>
  <c r="AZ176" i="3"/>
  <c r="AY176" i="3"/>
  <c r="AX176" i="3"/>
  <c r="AW176" i="3"/>
  <c r="AV176" i="3"/>
  <c r="AT176" i="3"/>
  <c r="AS176" i="3"/>
  <c r="AL176" i="3"/>
  <c r="AK176" i="3"/>
  <c r="AJ176" i="3"/>
  <c r="AI176" i="3"/>
  <c r="AH176" i="3"/>
  <c r="AG176" i="3"/>
  <c r="Z175" i="3"/>
  <c r="T175" i="3"/>
  <c r="AR175" i="3"/>
  <c r="BD175" i="3"/>
  <c r="Y175" i="3"/>
  <c r="S175" i="3"/>
  <c r="AQ175" i="3"/>
  <c r="BC175" i="3"/>
  <c r="X175" i="3"/>
  <c r="R175" i="3"/>
  <c r="AP175" i="3"/>
  <c r="BB175" i="3"/>
  <c r="AM175" i="3"/>
  <c r="BA175" i="3"/>
  <c r="AZ175" i="3"/>
  <c r="AY175" i="3"/>
  <c r="AX175" i="3"/>
  <c r="AW175" i="3"/>
  <c r="AV175" i="3"/>
  <c r="AT175" i="3"/>
  <c r="AS175" i="3"/>
  <c r="AL175" i="3"/>
  <c r="AK175" i="3"/>
  <c r="AJ175" i="3"/>
  <c r="AI175" i="3"/>
  <c r="AH175" i="3"/>
  <c r="AG175" i="3"/>
  <c r="Z174" i="3"/>
  <c r="T174" i="3"/>
  <c r="AR174" i="3"/>
  <c r="BD174" i="3"/>
  <c r="Y174" i="3"/>
  <c r="S174" i="3"/>
  <c r="AQ174" i="3"/>
  <c r="BC174" i="3"/>
  <c r="X174" i="3"/>
  <c r="R174" i="3"/>
  <c r="AP174" i="3"/>
  <c r="BB174" i="3"/>
  <c r="AM174" i="3"/>
  <c r="BA174" i="3"/>
  <c r="AZ174" i="3"/>
  <c r="AY174" i="3"/>
  <c r="AX174" i="3"/>
  <c r="AW174" i="3"/>
  <c r="AV174" i="3"/>
  <c r="AT174" i="3"/>
  <c r="AS174" i="3"/>
  <c r="AL174" i="3"/>
  <c r="AK174" i="3"/>
  <c r="AJ174" i="3"/>
  <c r="AI174" i="3"/>
  <c r="AH174" i="3"/>
  <c r="AG174" i="3"/>
  <c r="Z173" i="3"/>
  <c r="T173" i="3"/>
  <c r="AR173" i="3"/>
  <c r="BD173" i="3"/>
  <c r="Y173" i="3"/>
  <c r="S173" i="3"/>
  <c r="AQ173" i="3"/>
  <c r="BC173" i="3"/>
  <c r="X173" i="3"/>
  <c r="R173" i="3"/>
  <c r="AP173" i="3"/>
  <c r="BB173" i="3"/>
  <c r="AM173" i="3"/>
  <c r="BA173" i="3"/>
  <c r="AZ173" i="3"/>
  <c r="AY173" i="3"/>
  <c r="AX173" i="3"/>
  <c r="AW173" i="3"/>
  <c r="AV173" i="3"/>
  <c r="AT173" i="3"/>
  <c r="AS173" i="3"/>
  <c r="AL173" i="3"/>
  <c r="AK173" i="3"/>
  <c r="AJ173" i="3"/>
  <c r="AI173" i="3"/>
  <c r="AH173" i="3"/>
  <c r="AG173" i="3"/>
  <c r="Z172" i="3"/>
  <c r="T172" i="3"/>
  <c r="AR172" i="3"/>
  <c r="BD172" i="3"/>
  <c r="Y172" i="3"/>
  <c r="S172" i="3"/>
  <c r="AQ172" i="3"/>
  <c r="BC172" i="3"/>
  <c r="X172" i="3"/>
  <c r="R172" i="3"/>
  <c r="AP172" i="3"/>
  <c r="BB172" i="3"/>
  <c r="AM172" i="3"/>
  <c r="BA172" i="3"/>
  <c r="AZ172" i="3"/>
  <c r="AY172" i="3"/>
  <c r="AX172" i="3"/>
  <c r="AW172" i="3"/>
  <c r="AV172" i="3"/>
  <c r="AT172" i="3"/>
  <c r="AS172" i="3"/>
  <c r="AL172" i="3"/>
  <c r="AK172" i="3"/>
  <c r="AJ172" i="3"/>
  <c r="AI172" i="3"/>
  <c r="AH172" i="3"/>
  <c r="AG172" i="3"/>
  <c r="Z171" i="3"/>
  <c r="T171" i="3"/>
  <c r="AR171" i="3"/>
  <c r="BD171" i="3"/>
  <c r="Y171" i="3"/>
  <c r="S171" i="3"/>
  <c r="AQ171" i="3"/>
  <c r="BC171" i="3"/>
  <c r="X171" i="3"/>
  <c r="R171" i="3"/>
  <c r="AP171" i="3"/>
  <c r="BB171" i="3"/>
  <c r="AM171" i="3"/>
  <c r="BA171" i="3"/>
  <c r="AZ171" i="3"/>
  <c r="AY171" i="3"/>
  <c r="AX171" i="3"/>
  <c r="AW171" i="3"/>
  <c r="AV171" i="3"/>
  <c r="AT171" i="3"/>
  <c r="AS171" i="3"/>
  <c r="AL171" i="3"/>
  <c r="AK171" i="3"/>
  <c r="AJ171" i="3"/>
  <c r="AI171" i="3"/>
  <c r="AH171" i="3"/>
  <c r="AG171" i="3"/>
  <c r="Z170" i="3"/>
  <c r="T170" i="3"/>
  <c r="AR170" i="3"/>
  <c r="BD170" i="3"/>
  <c r="Y170" i="3"/>
  <c r="S170" i="3"/>
  <c r="AQ170" i="3"/>
  <c r="BC170" i="3"/>
  <c r="X170" i="3"/>
  <c r="R170" i="3"/>
  <c r="AP170" i="3"/>
  <c r="BB170" i="3"/>
  <c r="AM170" i="3"/>
  <c r="BA170" i="3"/>
  <c r="AZ170" i="3"/>
  <c r="AY170" i="3"/>
  <c r="AX170" i="3"/>
  <c r="AW170" i="3"/>
  <c r="AV170" i="3"/>
  <c r="AT170" i="3"/>
  <c r="AS170" i="3"/>
  <c r="AL170" i="3"/>
  <c r="AK170" i="3"/>
  <c r="AJ170" i="3"/>
  <c r="AI170" i="3"/>
  <c r="AH170" i="3"/>
  <c r="AG170" i="3"/>
  <c r="Z169" i="3"/>
  <c r="T169" i="3"/>
  <c r="AR169" i="3"/>
  <c r="BD169" i="3"/>
  <c r="Y169" i="3"/>
  <c r="S169" i="3"/>
  <c r="AQ169" i="3"/>
  <c r="BC169" i="3"/>
  <c r="X169" i="3"/>
  <c r="R169" i="3"/>
  <c r="AP169" i="3"/>
  <c r="BB169" i="3"/>
  <c r="AM169" i="3"/>
  <c r="BA169" i="3"/>
  <c r="AZ169" i="3"/>
  <c r="AY169" i="3"/>
  <c r="AX169" i="3"/>
  <c r="AW169" i="3"/>
  <c r="AV169" i="3"/>
  <c r="AT169" i="3"/>
  <c r="AS169" i="3"/>
  <c r="AL169" i="3"/>
  <c r="AK169" i="3"/>
  <c r="AJ169" i="3"/>
  <c r="AI169" i="3"/>
  <c r="AH169" i="3"/>
  <c r="AG169" i="3"/>
  <c r="Z162" i="3"/>
  <c r="T162" i="3"/>
  <c r="AR162" i="3"/>
  <c r="BD162" i="3"/>
  <c r="Y162" i="3"/>
  <c r="S162" i="3"/>
  <c r="AQ162" i="3"/>
  <c r="BC162" i="3"/>
  <c r="X162" i="3"/>
  <c r="R162" i="3"/>
  <c r="AP162" i="3"/>
  <c r="BB162" i="3"/>
  <c r="AM162" i="3"/>
  <c r="BA162" i="3"/>
  <c r="AZ162" i="3"/>
  <c r="AY162" i="3"/>
  <c r="AX162" i="3"/>
  <c r="AW162" i="3"/>
  <c r="AV162" i="3"/>
  <c r="AT162" i="3"/>
  <c r="AS162" i="3"/>
  <c r="AL162" i="3"/>
  <c r="AK162" i="3"/>
  <c r="AJ162" i="3"/>
  <c r="AI162" i="3"/>
  <c r="AH162" i="3"/>
  <c r="AG162" i="3"/>
  <c r="Z161" i="3"/>
  <c r="T161" i="3"/>
  <c r="AR161" i="3"/>
  <c r="BD161" i="3"/>
  <c r="Y161" i="3"/>
  <c r="S161" i="3"/>
  <c r="AQ161" i="3"/>
  <c r="BC161" i="3"/>
  <c r="X161" i="3"/>
  <c r="R161" i="3"/>
  <c r="AP161" i="3"/>
  <c r="BB161" i="3"/>
  <c r="AM161" i="3"/>
  <c r="BA161" i="3"/>
  <c r="AZ161" i="3"/>
  <c r="AY161" i="3"/>
  <c r="AX161" i="3"/>
  <c r="AW161" i="3"/>
  <c r="AV161" i="3"/>
  <c r="AT161" i="3"/>
  <c r="AS161" i="3"/>
  <c r="AL161" i="3"/>
  <c r="AK161" i="3"/>
  <c r="AJ161" i="3"/>
  <c r="AI161" i="3"/>
  <c r="AH161" i="3"/>
  <c r="AG161" i="3"/>
  <c r="Z160" i="3"/>
  <c r="T160" i="3"/>
  <c r="AR160" i="3"/>
  <c r="BD160" i="3"/>
  <c r="Y160" i="3"/>
  <c r="S160" i="3"/>
  <c r="AQ160" i="3"/>
  <c r="BC160" i="3"/>
  <c r="X160" i="3"/>
  <c r="R160" i="3"/>
  <c r="AP160" i="3"/>
  <c r="BB160" i="3"/>
  <c r="AM160" i="3"/>
  <c r="BA160" i="3"/>
  <c r="AZ160" i="3"/>
  <c r="AY160" i="3"/>
  <c r="AX160" i="3"/>
  <c r="AW160" i="3"/>
  <c r="AV160" i="3"/>
  <c r="AT160" i="3"/>
  <c r="AS160" i="3"/>
  <c r="AL160" i="3"/>
  <c r="AK160" i="3"/>
  <c r="AJ160" i="3"/>
  <c r="AI160" i="3"/>
  <c r="AH160" i="3"/>
  <c r="AG160" i="3"/>
  <c r="Z159" i="3"/>
  <c r="T159" i="3"/>
  <c r="AR159" i="3"/>
  <c r="BD159" i="3"/>
  <c r="Y159" i="3"/>
  <c r="S159" i="3"/>
  <c r="AQ159" i="3"/>
  <c r="BC159" i="3"/>
  <c r="X159" i="3"/>
  <c r="R159" i="3"/>
  <c r="AP159" i="3"/>
  <c r="BB159" i="3"/>
  <c r="AM159" i="3"/>
  <c r="BA159" i="3"/>
  <c r="AZ159" i="3"/>
  <c r="AY159" i="3"/>
  <c r="AX159" i="3"/>
  <c r="AW159" i="3"/>
  <c r="AV159" i="3"/>
  <c r="AT159" i="3"/>
  <c r="AS159" i="3"/>
  <c r="AL159" i="3"/>
  <c r="AK159" i="3"/>
  <c r="AJ159" i="3"/>
  <c r="AI159" i="3"/>
  <c r="AH159" i="3"/>
  <c r="AG159" i="3"/>
  <c r="Z152" i="3"/>
  <c r="T152" i="3"/>
  <c r="AR152" i="3"/>
  <c r="BD152" i="3"/>
  <c r="Y152" i="3"/>
  <c r="S152" i="3"/>
  <c r="AQ152" i="3"/>
  <c r="BC152" i="3"/>
  <c r="X152" i="3"/>
  <c r="R152" i="3"/>
  <c r="AP152" i="3"/>
  <c r="BB152" i="3"/>
  <c r="AM152" i="3"/>
  <c r="BA152" i="3"/>
  <c r="AZ152" i="3"/>
  <c r="AY152" i="3"/>
  <c r="AX152" i="3"/>
  <c r="AW152" i="3"/>
  <c r="AV152" i="3"/>
  <c r="AT152" i="3"/>
  <c r="AS152" i="3"/>
  <c r="AL152" i="3"/>
  <c r="AK152" i="3"/>
  <c r="AJ152" i="3"/>
  <c r="AI152" i="3"/>
  <c r="AH152" i="3"/>
  <c r="AG152" i="3"/>
  <c r="Z151" i="3"/>
  <c r="T151" i="3"/>
  <c r="AR151" i="3"/>
  <c r="BD151" i="3"/>
  <c r="Y151" i="3"/>
  <c r="S151" i="3"/>
  <c r="AQ151" i="3"/>
  <c r="BC151" i="3"/>
  <c r="X151" i="3"/>
  <c r="R151" i="3"/>
  <c r="AP151" i="3"/>
  <c r="BB151" i="3"/>
  <c r="AM151" i="3"/>
  <c r="BA151" i="3"/>
  <c r="AZ151" i="3"/>
  <c r="AY151" i="3"/>
  <c r="AX151" i="3"/>
  <c r="AW151" i="3"/>
  <c r="AV151" i="3"/>
  <c r="AT151" i="3"/>
  <c r="AS151" i="3"/>
  <c r="AL151" i="3"/>
  <c r="AK151" i="3"/>
  <c r="AJ151" i="3"/>
  <c r="AI151" i="3"/>
  <c r="AH151" i="3"/>
  <c r="AG151" i="3"/>
  <c r="Z150" i="3"/>
  <c r="T150" i="3"/>
  <c r="AR150" i="3"/>
  <c r="BD150" i="3"/>
  <c r="Y150" i="3"/>
  <c r="S150" i="3"/>
  <c r="AQ150" i="3"/>
  <c r="BC150" i="3"/>
  <c r="X150" i="3"/>
  <c r="R150" i="3"/>
  <c r="AP150" i="3"/>
  <c r="BB150" i="3"/>
  <c r="AM150" i="3"/>
  <c r="BA150" i="3"/>
  <c r="AZ150" i="3"/>
  <c r="AY150" i="3"/>
  <c r="AX150" i="3"/>
  <c r="AW150" i="3"/>
  <c r="AV150" i="3"/>
  <c r="AT150" i="3"/>
  <c r="AS150" i="3"/>
  <c r="AL150" i="3"/>
  <c r="AK150" i="3"/>
  <c r="AJ150" i="3"/>
  <c r="AI150" i="3"/>
  <c r="AH150" i="3"/>
  <c r="AG150" i="3"/>
  <c r="Z149" i="3"/>
  <c r="T149" i="3"/>
  <c r="AR149" i="3"/>
  <c r="BD149" i="3"/>
  <c r="Y149" i="3"/>
  <c r="S149" i="3"/>
  <c r="AQ149" i="3"/>
  <c r="BC149" i="3"/>
  <c r="X149" i="3"/>
  <c r="R149" i="3"/>
  <c r="AP149" i="3"/>
  <c r="BB149" i="3"/>
  <c r="AM149" i="3"/>
  <c r="BA149" i="3"/>
  <c r="AZ149" i="3"/>
  <c r="AY149" i="3"/>
  <c r="AX149" i="3"/>
  <c r="AW149" i="3"/>
  <c r="AV149" i="3"/>
  <c r="AT149" i="3"/>
  <c r="AS149" i="3"/>
  <c r="AL149" i="3"/>
  <c r="AK149" i="3"/>
  <c r="AJ149" i="3"/>
  <c r="AI149" i="3"/>
  <c r="AH149" i="3"/>
  <c r="AG149" i="3"/>
  <c r="Z148" i="3"/>
  <c r="T148" i="3"/>
  <c r="AR148" i="3"/>
  <c r="BD148" i="3"/>
  <c r="Y148" i="3"/>
  <c r="S148" i="3"/>
  <c r="AQ148" i="3"/>
  <c r="BC148" i="3"/>
  <c r="X148" i="3"/>
  <c r="R148" i="3"/>
  <c r="AP148" i="3"/>
  <c r="BB148" i="3"/>
  <c r="AM148" i="3"/>
  <c r="BA148" i="3"/>
  <c r="AZ148" i="3"/>
  <c r="AY148" i="3"/>
  <c r="AX148" i="3"/>
  <c r="AW148" i="3"/>
  <c r="AV148" i="3"/>
  <c r="AT148" i="3"/>
  <c r="AS148" i="3"/>
  <c r="AL148" i="3"/>
  <c r="AK148" i="3"/>
  <c r="AJ148" i="3"/>
  <c r="AI148" i="3"/>
  <c r="AH148" i="3"/>
  <c r="AG148" i="3"/>
  <c r="Z147" i="3"/>
  <c r="T147" i="3"/>
  <c r="AR147" i="3"/>
  <c r="BD147" i="3"/>
  <c r="Y147" i="3"/>
  <c r="S147" i="3"/>
  <c r="AQ147" i="3"/>
  <c r="BC147" i="3"/>
  <c r="X147" i="3"/>
  <c r="R147" i="3"/>
  <c r="AP147" i="3"/>
  <c r="BB147" i="3"/>
  <c r="AM147" i="3"/>
  <c r="BA147" i="3"/>
  <c r="AZ147" i="3"/>
  <c r="AY147" i="3"/>
  <c r="AX147" i="3"/>
  <c r="AW147" i="3"/>
  <c r="AV147" i="3"/>
  <c r="AT147" i="3"/>
  <c r="AS147" i="3"/>
  <c r="AL147" i="3"/>
  <c r="AK147" i="3"/>
  <c r="AJ147" i="3"/>
  <c r="AI147" i="3"/>
  <c r="AH147" i="3"/>
  <c r="AG147" i="3"/>
  <c r="Z146" i="3"/>
  <c r="T146" i="3"/>
  <c r="AR146" i="3"/>
  <c r="BD146" i="3"/>
  <c r="Y146" i="3"/>
  <c r="S146" i="3"/>
  <c r="AQ146" i="3"/>
  <c r="BC146" i="3"/>
  <c r="X146" i="3"/>
  <c r="R146" i="3"/>
  <c r="AP146" i="3"/>
  <c r="BB146" i="3"/>
  <c r="AM146" i="3"/>
  <c r="BA146" i="3"/>
  <c r="AZ146" i="3"/>
  <c r="AY146" i="3"/>
  <c r="AX146" i="3"/>
  <c r="AW146" i="3"/>
  <c r="AV146" i="3"/>
  <c r="AT146" i="3"/>
  <c r="AS146" i="3"/>
  <c r="AL146" i="3"/>
  <c r="AK146" i="3"/>
  <c r="AJ146" i="3"/>
  <c r="AI146" i="3"/>
  <c r="AH146" i="3"/>
  <c r="AG146" i="3"/>
  <c r="Z145" i="3"/>
  <c r="T145" i="3"/>
  <c r="AR145" i="3"/>
  <c r="BD145" i="3"/>
  <c r="Y145" i="3"/>
  <c r="S145" i="3"/>
  <c r="AQ145" i="3"/>
  <c r="BC145" i="3"/>
  <c r="X145" i="3"/>
  <c r="R145" i="3"/>
  <c r="AP145" i="3"/>
  <c r="BB145" i="3"/>
  <c r="AM145" i="3"/>
  <c r="BA145" i="3"/>
  <c r="AZ145" i="3"/>
  <c r="AY145" i="3"/>
  <c r="AX145" i="3"/>
  <c r="AW145" i="3"/>
  <c r="AV145" i="3"/>
  <c r="AT145" i="3"/>
  <c r="AS145" i="3"/>
  <c r="AL145" i="3"/>
  <c r="AK145" i="3"/>
  <c r="AJ145" i="3"/>
  <c r="AI145" i="3"/>
  <c r="AH145" i="3"/>
  <c r="AG145" i="3"/>
  <c r="Z144" i="3"/>
  <c r="T144" i="3"/>
  <c r="AR144" i="3"/>
  <c r="BD144" i="3"/>
  <c r="Y144" i="3"/>
  <c r="S144" i="3"/>
  <c r="AQ144" i="3"/>
  <c r="BC144" i="3"/>
  <c r="X144" i="3"/>
  <c r="R144" i="3"/>
  <c r="AP144" i="3"/>
  <c r="BB144" i="3"/>
  <c r="AM144" i="3"/>
  <c r="BA144" i="3"/>
  <c r="AZ144" i="3"/>
  <c r="AY144" i="3"/>
  <c r="AX144" i="3"/>
  <c r="AW144" i="3"/>
  <c r="AV144" i="3"/>
  <c r="AT144" i="3"/>
  <c r="AS144" i="3"/>
  <c r="AL144" i="3"/>
  <c r="AK144" i="3"/>
  <c r="AJ144" i="3"/>
  <c r="AI144" i="3"/>
  <c r="AH144" i="3"/>
  <c r="AG144" i="3"/>
  <c r="Z143" i="3"/>
  <c r="T143" i="3"/>
  <c r="AR143" i="3"/>
  <c r="BD143" i="3"/>
  <c r="Y143" i="3"/>
  <c r="S143" i="3"/>
  <c r="AQ143" i="3"/>
  <c r="BC143" i="3"/>
  <c r="X143" i="3"/>
  <c r="R143" i="3"/>
  <c r="AP143" i="3"/>
  <c r="BB143" i="3"/>
  <c r="AM143" i="3"/>
  <c r="BA143" i="3"/>
  <c r="AZ143" i="3"/>
  <c r="AY143" i="3"/>
  <c r="AX143" i="3"/>
  <c r="AW143" i="3"/>
  <c r="AV143" i="3"/>
  <c r="AT143" i="3"/>
  <c r="AS143" i="3"/>
  <c r="AL143" i="3"/>
  <c r="AK143" i="3"/>
  <c r="AJ143" i="3"/>
  <c r="AI143" i="3"/>
  <c r="AH143" i="3"/>
  <c r="AG143" i="3"/>
  <c r="Z142" i="3"/>
  <c r="T142" i="3"/>
  <c r="AR142" i="3"/>
  <c r="BD142" i="3"/>
  <c r="Y142" i="3"/>
  <c r="S142" i="3"/>
  <c r="AQ142" i="3"/>
  <c r="BC142" i="3"/>
  <c r="X142" i="3"/>
  <c r="R142" i="3"/>
  <c r="AP142" i="3"/>
  <c r="BB142" i="3"/>
  <c r="AM142" i="3"/>
  <c r="BA142" i="3"/>
  <c r="AZ142" i="3"/>
  <c r="AY142" i="3"/>
  <c r="AX142" i="3"/>
  <c r="AW142" i="3"/>
  <c r="AV142" i="3"/>
  <c r="AT142" i="3"/>
  <c r="AS142" i="3"/>
  <c r="AL142" i="3"/>
  <c r="AK142" i="3"/>
  <c r="AJ142" i="3"/>
  <c r="AI142" i="3"/>
  <c r="AH142" i="3"/>
  <c r="AG142" i="3"/>
  <c r="Z141" i="3"/>
  <c r="T141" i="3"/>
  <c r="AR141" i="3"/>
  <c r="BD141" i="3"/>
  <c r="Y141" i="3"/>
  <c r="S141" i="3"/>
  <c r="AQ141" i="3"/>
  <c r="BC141" i="3"/>
  <c r="X141" i="3"/>
  <c r="R141" i="3"/>
  <c r="AP141" i="3"/>
  <c r="BB141" i="3"/>
  <c r="AM141" i="3"/>
  <c r="BA141" i="3"/>
  <c r="AZ141" i="3"/>
  <c r="AY141" i="3"/>
  <c r="AX141" i="3"/>
  <c r="AW141" i="3"/>
  <c r="AV141" i="3"/>
  <c r="AT141" i="3"/>
  <c r="AS141" i="3"/>
  <c r="AL141" i="3"/>
  <c r="AK141" i="3"/>
  <c r="AJ141" i="3"/>
  <c r="AI141" i="3"/>
  <c r="AH141" i="3"/>
  <c r="AG141" i="3"/>
  <c r="Z140" i="3"/>
  <c r="T140" i="3"/>
  <c r="AR140" i="3"/>
  <c r="BD140" i="3"/>
  <c r="Y140" i="3"/>
  <c r="S140" i="3"/>
  <c r="AQ140" i="3"/>
  <c r="BC140" i="3"/>
  <c r="X140" i="3"/>
  <c r="R140" i="3"/>
  <c r="AP140" i="3"/>
  <c r="BB140" i="3"/>
  <c r="AM140" i="3"/>
  <c r="BA140" i="3"/>
  <c r="AZ140" i="3"/>
  <c r="AY140" i="3"/>
  <c r="AX140" i="3"/>
  <c r="AW140" i="3"/>
  <c r="AV140" i="3"/>
  <c r="AT140" i="3"/>
  <c r="AS140" i="3"/>
  <c r="AL140" i="3"/>
  <c r="AK140" i="3"/>
  <c r="AJ140" i="3"/>
  <c r="AI140" i="3"/>
  <c r="AH140" i="3"/>
  <c r="AG140" i="3"/>
  <c r="Z139" i="3"/>
  <c r="T139" i="3"/>
  <c r="AR139" i="3"/>
  <c r="BD139" i="3"/>
  <c r="Y139" i="3"/>
  <c r="S139" i="3"/>
  <c r="AQ139" i="3"/>
  <c r="BC139" i="3"/>
  <c r="X139" i="3"/>
  <c r="R139" i="3"/>
  <c r="AP139" i="3"/>
  <c r="BB139" i="3"/>
  <c r="AM139" i="3"/>
  <c r="BA139" i="3"/>
  <c r="AZ139" i="3"/>
  <c r="AY139" i="3"/>
  <c r="AX139" i="3"/>
  <c r="AW139" i="3"/>
  <c r="AV139" i="3"/>
  <c r="AT139" i="3"/>
  <c r="AS139" i="3"/>
  <c r="AL139" i="3"/>
  <c r="AK139" i="3"/>
  <c r="AJ139" i="3"/>
  <c r="AI139" i="3"/>
  <c r="AH139" i="3"/>
  <c r="AG139" i="3"/>
  <c r="Z138" i="3"/>
  <c r="T138" i="3"/>
  <c r="AR138" i="3"/>
  <c r="BD138" i="3"/>
  <c r="Y138" i="3"/>
  <c r="S138" i="3"/>
  <c r="AQ138" i="3"/>
  <c r="BC138" i="3"/>
  <c r="X138" i="3"/>
  <c r="R138" i="3"/>
  <c r="AP138" i="3"/>
  <c r="BB138" i="3"/>
  <c r="AM138" i="3"/>
  <c r="BA138" i="3"/>
  <c r="AZ138" i="3"/>
  <c r="AY138" i="3"/>
  <c r="AX138" i="3"/>
  <c r="AW138" i="3"/>
  <c r="AV138" i="3"/>
  <c r="AT138" i="3"/>
  <c r="AS138" i="3"/>
  <c r="AL138" i="3"/>
  <c r="AK138" i="3"/>
  <c r="AJ138" i="3"/>
  <c r="AI138" i="3"/>
  <c r="AH138" i="3"/>
  <c r="AG138" i="3"/>
  <c r="Z137" i="3"/>
  <c r="T137" i="3"/>
  <c r="AR137" i="3"/>
  <c r="BD137" i="3"/>
  <c r="Y137" i="3"/>
  <c r="S137" i="3"/>
  <c r="AQ137" i="3"/>
  <c r="BC137" i="3"/>
  <c r="X137" i="3"/>
  <c r="R137" i="3"/>
  <c r="AP137" i="3"/>
  <c r="BB137" i="3"/>
  <c r="AM137" i="3"/>
  <c r="BA137" i="3"/>
  <c r="AZ137" i="3"/>
  <c r="AY137" i="3"/>
  <c r="AX137" i="3"/>
  <c r="AW137" i="3"/>
  <c r="AV137" i="3"/>
  <c r="AT137" i="3"/>
  <c r="AS137" i="3"/>
  <c r="AL137" i="3"/>
  <c r="AK137" i="3"/>
  <c r="AJ137" i="3"/>
  <c r="AI137" i="3"/>
  <c r="AH137" i="3"/>
  <c r="AG137" i="3"/>
  <c r="Z136" i="3"/>
  <c r="T136" i="3"/>
  <c r="AR136" i="3"/>
  <c r="BD136" i="3"/>
  <c r="Y136" i="3"/>
  <c r="S136" i="3"/>
  <c r="AQ136" i="3"/>
  <c r="BC136" i="3"/>
  <c r="X136" i="3"/>
  <c r="R136" i="3"/>
  <c r="AP136" i="3"/>
  <c r="BB136" i="3"/>
  <c r="AM136" i="3"/>
  <c r="BA136" i="3"/>
  <c r="AZ136" i="3"/>
  <c r="AY136" i="3"/>
  <c r="AX136" i="3"/>
  <c r="AW136" i="3"/>
  <c r="AV136" i="3"/>
  <c r="AT136" i="3"/>
  <c r="AS136" i="3"/>
  <c r="AL136" i="3"/>
  <c r="AK136" i="3"/>
  <c r="AJ136" i="3"/>
  <c r="AI136" i="3"/>
  <c r="AH136" i="3"/>
  <c r="AG136" i="3"/>
  <c r="Z135" i="3"/>
  <c r="T135" i="3"/>
  <c r="AR135" i="3"/>
  <c r="BD135" i="3"/>
  <c r="Y135" i="3"/>
  <c r="S135" i="3"/>
  <c r="AQ135" i="3"/>
  <c r="BC135" i="3"/>
  <c r="X135" i="3"/>
  <c r="R135" i="3"/>
  <c r="AP135" i="3"/>
  <c r="BB135" i="3"/>
  <c r="AM135" i="3"/>
  <c r="BA135" i="3"/>
  <c r="AZ135" i="3"/>
  <c r="AY135" i="3"/>
  <c r="AX135" i="3"/>
  <c r="AW135" i="3"/>
  <c r="AV135" i="3"/>
  <c r="AT135" i="3"/>
  <c r="AS135" i="3"/>
  <c r="AL135" i="3"/>
  <c r="AK135" i="3"/>
  <c r="AJ135" i="3"/>
  <c r="AI135" i="3"/>
  <c r="AH135" i="3"/>
  <c r="AG135" i="3"/>
  <c r="Z134" i="3"/>
  <c r="T134" i="3"/>
  <c r="AR134" i="3"/>
  <c r="BD134" i="3"/>
  <c r="Y134" i="3"/>
  <c r="S134" i="3"/>
  <c r="AQ134" i="3"/>
  <c r="BC134" i="3"/>
  <c r="X134" i="3"/>
  <c r="R134" i="3"/>
  <c r="AP134" i="3"/>
  <c r="BB134" i="3"/>
  <c r="AM134" i="3"/>
  <c r="BA134" i="3"/>
  <c r="AZ134" i="3"/>
  <c r="AY134" i="3"/>
  <c r="AX134" i="3"/>
  <c r="AW134" i="3"/>
  <c r="AV134" i="3"/>
  <c r="AT134" i="3"/>
  <c r="AS134" i="3"/>
  <c r="AL134" i="3"/>
  <c r="AK134" i="3"/>
  <c r="AJ134" i="3"/>
  <c r="AI134" i="3"/>
  <c r="AH134" i="3"/>
  <c r="AG134" i="3"/>
  <c r="Z179" i="3"/>
  <c r="T179" i="3"/>
  <c r="AR179" i="3"/>
  <c r="BD179" i="3"/>
  <c r="Y179" i="3"/>
  <c r="S179" i="3"/>
  <c r="AQ179" i="3"/>
  <c r="BC179" i="3"/>
  <c r="X179" i="3"/>
  <c r="R179" i="3"/>
  <c r="AP179" i="3"/>
  <c r="BB179" i="3"/>
  <c r="AM179" i="3"/>
  <c r="BA179" i="3"/>
  <c r="AZ179" i="3"/>
  <c r="AY179" i="3"/>
  <c r="AX179" i="3"/>
  <c r="AW179" i="3"/>
  <c r="AV179" i="3"/>
  <c r="AT179" i="3"/>
  <c r="AS179" i="3"/>
  <c r="AL179" i="3"/>
  <c r="AK179" i="3"/>
  <c r="AJ179" i="3"/>
  <c r="AI179" i="3"/>
  <c r="AH179" i="3"/>
  <c r="AG179" i="3"/>
  <c r="Z177" i="3"/>
  <c r="T177" i="3"/>
  <c r="AR177" i="3"/>
  <c r="BD177" i="3"/>
  <c r="Y177" i="3"/>
  <c r="S177" i="3"/>
  <c r="AQ177" i="3"/>
  <c r="BC177" i="3"/>
  <c r="X177" i="3"/>
  <c r="R177" i="3"/>
  <c r="AP177" i="3"/>
  <c r="BB177" i="3"/>
  <c r="AM177" i="3"/>
  <c r="BA177" i="3"/>
  <c r="AZ177" i="3"/>
  <c r="AY177" i="3"/>
  <c r="AX177" i="3"/>
  <c r="AW177" i="3"/>
  <c r="AV177" i="3"/>
  <c r="AT177" i="3"/>
  <c r="AS177" i="3"/>
  <c r="AL177" i="3"/>
  <c r="AK177" i="3"/>
  <c r="AJ177" i="3"/>
  <c r="AI177" i="3"/>
  <c r="AH177" i="3"/>
  <c r="AG177" i="3"/>
  <c r="Z133" i="3"/>
  <c r="T133" i="3"/>
  <c r="AR133" i="3"/>
  <c r="BD133" i="3"/>
  <c r="Y133" i="3"/>
  <c r="S133" i="3"/>
  <c r="AQ133" i="3"/>
  <c r="BC133" i="3"/>
  <c r="X133" i="3"/>
  <c r="R133" i="3"/>
  <c r="AP133" i="3"/>
  <c r="BB133" i="3"/>
  <c r="AM133" i="3"/>
  <c r="BA133" i="3"/>
  <c r="AZ133" i="3"/>
  <c r="AY133" i="3"/>
  <c r="AX133" i="3"/>
  <c r="AW133" i="3"/>
  <c r="AV133" i="3"/>
  <c r="AT133" i="3"/>
  <c r="AS133" i="3"/>
  <c r="AL133" i="3"/>
  <c r="AK133" i="3"/>
  <c r="AJ133" i="3"/>
  <c r="AI133" i="3"/>
  <c r="AH133" i="3"/>
  <c r="AG133" i="3"/>
  <c r="AR132" i="3"/>
  <c r="BD132" i="3"/>
  <c r="AQ132" i="3"/>
  <c r="BC132" i="3"/>
  <c r="AP132" i="3"/>
  <c r="BB132" i="3"/>
  <c r="AM132" i="3"/>
  <c r="BA132" i="3"/>
  <c r="AZ132" i="3"/>
  <c r="AY132" i="3"/>
  <c r="AX132" i="3"/>
  <c r="AW132" i="3"/>
  <c r="AV132" i="3"/>
  <c r="AT132" i="3"/>
  <c r="AS132" i="3"/>
  <c r="Z132" i="3"/>
  <c r="AL132" i="3"/>
  <c r="Y132" i="3"/>
  <c r="AK132" i="3"/>
  <c r="X132" i="3"/>
  <c r="AJ132" i="3"/>
  <c r="U132" i="3"/>
  <c r="W132" i="3"/>
  <c r="AI132" i="3"/>
  <c r="V132" i="3"/>
  <c r="AH132" i="3"/>
  <c r="AG132" i="3"/>
  <c r="AF132" i="3"/>
  <c r="AE132" i="3"/>
  <c r="AD132" i="3"/>
  <c r="AC132" i="3"/>
  <c r="AB132" i="3"/>
  <c r="AA132" i="3"/>
  <c r="AR131" i="3"/>
  <c r="BD131" i="3"/>
  <c r="AQ131" i="3"/>
  <c r="BC131" i="3"/>
  <c r="AP131" i="3"/>
  <c r="BB131" i="3"/>
  <c r="AM131" i="3"/>
  <c r="BA131" i="3"/>
  <c r="AZ131" i="3"/>
  <c r="AY131" i="3"/>
  <c r="AX131" i="3"/>
  <c r="AW131" i="3"/>
  <c r="AV131" i="3"/>
  <c r="AT131" i="3"/>
  <c r="AS131" i="3"/>
  <c r="Z131" i="3"/>
  <c r="AL131" i="3"/>
  <c r="Y131" i="3"/>
  <c r="AK131" i="3"/>
  <c r="X131" i="3"/>
  <c r="AJ131" i="3"/>
  <c r="U131" i="3"/>
  <c r="W131" i="3"/>
  <c r="AI131" i="3"/>
  <c r="V131" i="3"/>
  <c r="AH131" i="3"/>
  <c r="AG131" i="3"/>
  <c r="AF131" i="3"/>
  <c r="AE131" i="3"/>
  <c r="AD131" i="3"/>
  <c r="AC131" i="3"/>
  <c r="AB131" i="3"/>
  <c r="AA131" i="3"/>
  <c r="AR130" i="3"/>
  <c r="BD130" i="3"/>
  <c r="AQ130" i="3"/>
  <c r="BC130" i="3"/>
  <c r="AP130" i="3"/>
  <c r="BB130" i="3"/>
  <c r="AM130" i="3"/>
  <c r="BA130" i="3"/>
  <c r="AZ130" i="3"/>
  <c r="AY130" i="3"/>
  <c r="AX130" i="3"/>
  <c r="AW130" i="3"/>
  <c r="AV130" i="3"/>
  <c r="AT130" i="3"/>
  <c r="AS130" i="3"/>
  <c r="Z130" i="3"/>
  <c r="AL130" i="3"/>
  <c r="Y130" i="3"/>
  <c r="AK130" i="3"/>
  <c r="X130" i="3"/>
  <c r="AJ130" i="3"/>
  <c r="U130" i="3"/>
  <c r="W130" i="3"/>
  <c r="AI130" i="3"/>
  <c r="V130" i="3"/>
  <c r="AH130" i="3"/>
  <c r="AG130" i="3"/>
  <c r="AF130" i="3"/>
  <c r="AE130" i="3"/>
  <c r="AD130" i="3"/>
  <c r="AC130" i="3"/>
  <c r="AB130" i="3"/>
  <c r="AA130" i="3"/>
  <c r="AR129" i="3"/>
  <c r="BD129" i="3"/>
  <c r="AQ129" i="3"/>
  <c r="BC129" i="3"/>
  <c r="AP129" i="3"/>
  <c r="BB129" i="3"/>
  <c r="AM129" i="3"/>
  <c r="BA129" i="3"/>
  <c r="AZ129" i="3"/>
  <c r="AY129" i="3"/>
  <c r="AX129" i="3"/>
  <c r="AW129" i="3"/>
  <c r="AV129" i="3"/>
  <c r="AT129" i="3"/>
  <c r="AS129" i="3"/>
  <c r="Z129" i="3"/>
  <c r="AL129" i="3"/>
  <c r="Y129" i="3"/>
  <c r="AK129" i="3"/>
  <c r="X129" i="3"/>
  <c r="AJ129" i="3"/>
  <c r="U129" i="3"/>
  <c r="W129" i="3"/>
  <c r="AI129" i="3"/>
  <c r="V129" i="3"/>
  <c r="AH129" i="3"/>
  <c r="AG129" i="3"/>
  <c r="AF129" i="3"/>
  <c r="AE129" i="3"/>
  <c r="AD129" i="3"/>
  <c r="AC129" i="3"/>
  <c r="AB129" i="3"/>
  <c r="AA129" i="3"/>
  <c r="AR128" i="3"/>
  <c r="BD128" i="3"/>
  <c r="AQ128" i="3"/>
  <c r="BC128" i="3"/>
  <c r="AP128" i="3"/>
  <c r="BB128" i="3"/>
  <c r="AM128" i="3"/>
  <c r="BA128" i="3"/>
  <c r="AZ128" i="3"/>
  <c r="AY128" i="3"/>
  <c r="AX128" i="3"/>
  <c r="AW128" i="3"/>
  <c r="AV128" i="3"/>
  <c r="AT128" i="3"/>
  <c r="AS128" i="3"/>
  <c r="Z128" i="3"/>
  <c r="AL128" i="3"/>
  <c r="Y128" i="3"/>
  <c r="AK128" i="3"/>
  <c r="X128" i="3"/>
  <c r="AJ128" i="3"/>
  <c r="U128" i="3"/>
  <c r="W128" i="3"/>
  <c r="AI128" i="3"/>
  <c r="V128" i="3"/>
  <c r="AH128" i="3"/>
  <c r="AG128" i="3"/>
  <c r="AF128" i="3"/>
  <c r="AE128" i="3"/>
  <c r="AD128" i="3"/>
  <c r="AC128" i="3"/>
  <c r="AB128" i="3"/>
  <c r="AA128" i="3"/>
  <c r="AR127" i="3"/>
  <c r="BD127" i="3"/>
  <c r="AQ127" i="3"/>
  <c r="BC127" i="3"/>
  <c r="AP127" i="3"/>
  <c r="BB127" i="3"/>
  <c r="AM127" i="3"/>
  <c r="BA127" i="3"/>
  <c r="AZ127" i="3"/>
  <c r="AY127" i="3"/>
  <c r="AX127" i="3"/>
  <c r="AW127" i="3"/>
  <c r="AV127" i="3"/>
  <c r="AT127" i="3"/>
  <c r="AS127" i="3"/>
  <c r="Z127" i="3"/>
  <c r="AL127" i="3"/>
  <c r="Y127" i="3"/>
  <c r="AK127" i="3"/>
  <c r="X127" i="3"/>
  <c r="AJ127" i="3"/>
  <c r="U127" i="3"/>
  <c r="W127" i="3"/>
  <c r="AI127" i="3"/>
  <c r="V127" i="3"/>
  <c r="AH127" i="3"/>
  <c r="AG127" i="3"/>
  <c r="AF127" i="3"/>
  <c r="AE127" i="3"/>
  <c r="AD127" i="3"/>
  <c r="AC127" i="3"/>
  <c r="AB127" i="3"/>
  <c r="AA127" i="3"/>
  <c r="AR126" i="3"/>
  <c r="BD126" i="3"/>
  <c r="AQ126" i="3"/>
  <c r="BC126" i="3"/>
  <c r="AP126" i="3"/>
  <c r="BB126" i="3"/>
  <c r="AM126" i="3"/>
  <c r="BA126" i="3"/>
  <c r="AZ126" i="3"/>
  <c r="AY126" i="3"/>
  <c r="AX126" i="3"/>
  <c r="AW126" i="3"/>
  <c r="AV126" i="3"/>
  <c r="AT126" i="3"/>
  <c r="AS126" i="3"/>
  <c r="Z126" i="3"/>
  <c r="AL126" i="3"/>
  <c r="Y126" i="3"/>
  <c r="AK126" i="3"/>
  <c r="X126" i="3"/>
  <c r="AJ126" i="3"/>
  <c r="U126" i="3"/>
  <c r="W126" i="3"/>
  <c r="AI126" i="3"/>
  <c r="V126" i="3"/>
  <c r="AH126" i="3"/>
  <c r="AG126" i="3"/>
  <c r="AF126" i="3"/>
  <c r="AE126" i="3"/>
  <c r="AD126" i="3"/>
  <c r="AC126" i="3"/>
  <c r="AB126" i="3"/>
  <c r="AA126" i="3"/>
  <c r="AR125" i="3"/>
  <c r="BD125" i="3"/>
  <c r="AQ125" i="3"/>
  <c r="BC125" i="3"/>
  <c r="AP125" i="3"/>
  <c r="BB125" i="3"/>
  <c r="AM125" i="3"/>
  <c r="BA125" i="3"/>
  <c r="AZ125" i="3"/>
  <c r="AY125" i="3"/>
  <c r="AX125" i="3"/>
  <c r="AW125" i="3"/>
  <c r="AV125" i="3"/>
  <c r="AT125" i="3"/>
  <c r="AS125" i="3"/>
  <c r="Z125" i="3"/>
  <c r="AL125" i="3"/>
  <c r="Y125" i="3"/>
  <c r="AK125" i="3"/>
  <c r="X125" i="3"/>
  <c r="AJ125" i="3"/>
  <c r="U125" i="3"/>
  <c r="W125" i="3"/>
  <c r="AI125" i="3"/>
  <c r="V125" i="3"/>
  <c r="AH125" i="3"/>
  <c r="AG125" i="3"/>
  <c r="AF125" i="3"/>
  <c r="AE125" i="3"/>
  <c r="AD125" i="3"/>
  <c r="AC125" i="3"/>
  <c r="AB125" i="3"/>
  <c r="AA125" i="3"/>
  <c r="AR124" i="3"/>
  <c r="BD124" i="3"/>
  <c r="AQ124" i="3"/>
  <c r="BC124" i="3"/>
  <c r="AP124" i="3"/>
  <c r="BB124" i="3"/>
  <c r="AM124" i="3"/>
  <c r="BA124" i="3"/>
  <c r="AZ124" i="3"/>
  <c r="AY124" i="3"/>
  <c r="AX124" i="3"/>
  <c r="AW124" i="3"/>
  <c r="AV124" i="3"/>
  <c r="AT124" i="3"/>
  <c r="AS124" i="3"/>
  <c r="Z124" i="3"/>
  <c r="AL124" i="3"/>
  <c r="Y124" i="3"/>
  <c r="AK124" i="3"/>
  <c r="X124" i="3"/>
  <c r="AJ124" i="3"/>
  <c r="U124" i="3"/>
  <c r="W124" i="3"/>
  <c r="AI124" i="3"/>
  <c r="V124" i="3"/>
  <c r="AH124" i="3"/>
  <c r="AG124" i="3"/>
  <c r="AF124" i="3"/>
  <c r="AE124" i="3"/>
  <c r="AD124" i="3"/>
  <c r="AC124" i="3"/>
  <c r="AB124" i="3"/>
  <c r="AA124" i="3"/>
  <c r="AR123" i="3"/>
  <c r="BD123" i="3"/>
  <c r="AQ123" i="3"/>
  <c r="BC123" i="3"/>
  <c r="AP123" i="3"/>
  <c r="BB123" i="3"/>
  <c r="AM123" i="3"/>
  <c r="BA123" i="3"/>
  <c r="AZ123" i="3"/>
  <c r="AY123" i="3"/>
  <c r="AX123" i="3"/>
  <c r="AW123" i="3"/>
  <c r="AV123" i="3"/>
  <c r="AT123" i="3"/>
  <c r="AS123" i="3"/>
  <c r="Z123" i="3"/>
  <c r="AL123" i="3"/>
  <c r="Y123" i="3"/>
  <c r="AK123" i="3"/>
  <c r="X123" i="3"/>
  <c r="AJ123" i="3"/>
  <c r="U123" i="3"/>
  <c r="W123" i="3"/>
  <c r="AI123" i="3"/>
  <c r="V123" i="3"/>
  <c r="AH123" i="3"/>
  <c r="AG123" i="3"/>
  <c r="AF123" i="3"/>
  <c r="AE123" i="3"/>
  <c r="AD123" i="3"/>
  <c r="AC123" i="3"/>
  <c r="AB123" i="3"/>
  <c r="AA123" i="3"/>
  <c r="AR112" i="3"/>
  <c r="BD112" i="3"/>
  <c r="AQ112" i="3"/>
  <c r="BC112" i="3"/>
  <c r="AP112" i="3"/>
  <c r="BB112" i="3"/>
  <c r="AM112" i="3"/>
  <c r="BA112" i="3"/>
  <c r="AZ112" i="3"/>
  <c r="AY112" i="3"/>
  <c r="AX112" i="3"/>
  <c r="AW112" i="3"/>
  <c r="AV112" i="3"/>
  <c r="AT112" i="3"/>
  <c r="AS112" i="3"/>
  <c r="Z112" i="3"/>
  <c r="AL112" i="3"/>
  <c r="Y112" i="3"/>
  <c r="AK112" i="3"/>
  <c r="X112" i="3"/>
  <c r="AJ112" i="3"/>
  <c r="U112" i="3"/>
  <c r="W112" i="3"/>
  <c r="AI112" i="3"/>
  <c r="V112" i="3"/>
  <c r="AH112" i="3"/>
  <c r="AG112" i="3"/>
  <c r="AF112" i="3"/>
  <c r="AE112" i="3"/>
  <c r="AD112" i="3"/>
  <c r="AC112" i="3"/>
  <c r="AB112" i="3"/>
  <c r="AA112" i="3"/>
  <c r="AR111" i="3"/>
  <c r="BD111" i="3"/>
  <c r="AQ111" i="3"/>
  <c r="BC111" i="3"/>
  <c r="AP111" i="3"/>
  <c r="BB111" i="3"/>
  <c r="AM111" i="3"/>
  <c r="BA111" i="3"/>
  <c r="AZ111" i="3"/>
  <c r="AY111" i="3"/>
  <c r="AX111" i="3"/>
  <c r="AW111" i="3"/>
  <c r="AV111" i="3"/>
  <c r="AT111" i="3"/>
  <c r="AS111" i="3"/>
  <c r="Z111" i="3"/>
  <c r="AL111" i="3"/>
  <c r="Y111" i="3"/>
  <c r="AK111" i="3"/>
  <c r="X111" i="3"/>
  <c r="AJ111" i="3"/>
  <c r="U111" i="3"/>
  <c r="W111" i="3"/>
  <c r="AI111" i="3"/>
  <c r="V111" i="3"/>
  <c r="AH111" i="3"/>
  <c r="AG111" i="3"/>
  <c r="AF111" i="3"/>
  <c r="AE111" i="3"/>
  <c r="AD111" i="3"/>
  <c r="AC111" i="3"/>
  <c r="AB111" i="3"/>
  <c r="AA111" i="3"/>
  <c r="AR110" i="3"/>
  <c r="BD110" i="3"/>
  <c r="AQ110" i="3"/>
  <c r="BC110" i="3"/>
  <c r="AP110" i="3"/>
  <c r="BB110" i="3"/>
  <c r="AM110" i="3"/>
  <c r="BA110" i="3"/>
  <c r="AZ110" i="3"/>
  <c r="AY110" i="3"/>
  <c r="AX110" i="3"/>
  <c r="AW110" i="3"/>
  <c r="AV110" i="3"/>
  <c r="AT110" i="3"/>
  <c r="AS110" i="3"/>
  <c r="Z110" i="3"/>
  <c r="AL110" i="3"/>
  <c r="Y110" i="3"/>
  <c r="AK110" i="3"/>
  <c r="X110" i="3"/>
  <c r="AJ110" i="3"/>
  <c r="U110" i="3"/>
  <c r="W110" i="3"/>
  <c r="AI110" i="3"/>
  <c r="V110" i="3"/>
  <c r="AH110" i="3"/>
  <c r="AG110" i="3"/>
  <c r="AF110" i="3"/>
  <c r="AE110" i="3"/>
  <c r="AD110" i="3"/>
  <c r="AC110" i="3"/>
  <c r="AB110" i="3"/>
  <c r="AA110" i="3"/>
  <c r="AR109" i="3"/>
  <c r="BD109" i="3"/>
  <c r="AQ109" i="3"/>
  <c r="BC109" i="3"/>
  <c r="AP109" i="3"/>
  <c r="BB109" i="3"/>
  <c r="AM109" i="3"/>
  <c r="BA109" i="3"/>
  <c r="AZ109" i="3"/>
  <c r="AY109" i="3"/>
  <c r="AX109" i="3"/>
  <c r="AW109" i="3"/>
  <c r="AV109" i="3"/>
  <c r="AT109" i="3"/>
  <c r="AS109" i="3"/>
  <c r="Z109" i="3"/>
  <c r="AL109" i="3"/>
  <c r="Y109" i="3"/>
  <c r="AK109" i="3"/>
  <c r="X109" i="3"/>
  <c r="AJ109" i="3"/>
  <c r="U109" i="3"/>
  <c r="W109" i="3"/>
  <c r="AI109" i="3"/>
  <c r="V109" i="3"/>
  <c r="AH109" i="3"/>
  <c r="AG109" i="3"/>
  <c r="AF109" i="3"/>
  <c r="AE109" i="3"/>
  <c r="AD109" i="3"/>
  <c r="AC109" i="3"/>
  <c r="AB109" i="3"/>
  <c r="AA109" i="3"/>
  <c r="AR108" i="3"/>
  <c r="BD108" i="3"/>
  <c r="AQ108" i="3"/>
  <c r="BC108" i="3"/>
  <c r="AP108" i="3"/>
  <c r="BB108" i="3"/>
  <c r="AM108" i="3"/>
  <c r="BA108" i="3"/>
  <c r="AZ108" i="3"/>
  <c r="AY108" i="3"/>
  <c r="AX108" i="3"/>
  <c r="AW108" i="3"/>
  <c r="AV108" i="3"/>
  <c r="AT108" i="3"/>
  <c r="AS108" i="3"/>
  <c r="Z108" i="3"/>
  <c r="AL108" i="3"/>
  <c r="Y108" i="3"/>
  <c r="AK108" i="3"/>
  <c r="X108" i="3"/>
  <c r="AJ108" i="3"/>
  <c r="U108" i="3"/>
  <c r="W108" i="3"/>
  <c r="AI108" i="3"/>
  <c r="V108" i="3"/>
  <c r="AH108" i="3"/>
  <c r="AG108" i="3"/>
  <c r="AF108" i="3"/>
  <c r="AE108" i="3"/>
  <c r="AD108" i="3"/>
  <c r="AC108" i="3"/>
  <c r="AB108" i="3"/>
  <c r="AA108" i="3"/>
  <c r="AR107" i="3"/>
  <c r="BD107" i="3"/>
  <c r="AQ107" i="3"/>
  <c r="BC107" i="3"/>
  <c r="AP107" i="3"/>
  <c r="BB107" i="3"/>
  <c r="AM107" i="3"/>
  <c r="BA107" i="3"/>
  <c r="AZ107" i="3"/>
  <c r="AY107" i="3"/>
  <c r="AX107" i="3"/>
  <c r="AW107" i="3"/>
  <c r="AV107" i="3"/>
  <c r="AT107" i="3"/>
  <c r="AS107" i="3"/>
  <c r="Z107" i="3"/>
  <c r="AL107" i="3"/>
  <c r="Y107" i="3"/>
  <c r="AK107" i="3"/>
  <c r="X107" i="3"/>
  <c r="AJ107" i="3"/>
  <c r="U107" i="3"/>
  <c r="W107" i="3"/>
  <c r="AI107" i="3"/>
  <c r="V107" i="3"/>
  <c r="AH107" i="3"/>
  <c r="AG107" i="3"/>
  <c r="AF107" i="3"/>
  <c r="AE107" i="3"/>
  <c r="AD107" i="3"/>
  <c r="AC107" i="3"/>
  <c r="AB107" i="3"/>
  <c r="AA107" i="3"/>
  <c r="AR106" i="3"/>
  <c r="BD106" i="3"/>
  <c r="AQ106" i="3"/>
  <c r="BC106" i="3"/>
  <c r="AP106" i="3"/>
  <c r="BB106" i="3"/>
  <c r="AM106" i="3"/>
  <c r="BA106" i="3"/>
  <c r="AZ106" i="3"/>
  <c r="AY106" i="3"/>
  <c r="AX106" i="3"/>
  <c r="AW106" i="3"/>
  <c r="AV106" i="3"/>
  <c r="AT106" i="3"/>
  <c r="AS106" i="3"/>
  <c r="Z106" i="3"/>
  <c r="AL106" i="3"/>
  <c r="Y106" i="3"/>
  <c r="AK106" i="3"/>
  <c r="X106" i="3"/>
  <c r="AJ106" i="3"/>
  <c r="U106" i="3"/>
  <c r="W106" i="3"/>
  <c r="AI106" i="3"/>
  <c r="V106" i="3"/>
  <c r="AH106" i="3"/>
  <c r="AG106" i="3"/>
  <c r="AF106" i="3"/>
  <c r="AE106" i="3"/>
  <c r="AD106" i="3"/>
  <c r="AC106" i="3"/>
  <c r="AB106" i="3"/>
  <c r="AA106" i="3"/>
  <c r="AR105" i="3"/>
  <c r="BD105" i="3"/>
  <c r="AQ105" i="3"/>
  <c r="BC105" i="3"/>
  <c r="AP105" i="3"/>
  <c r="BB105" i="3"/>
  <c r="AM105" i="3"/>
  <c r="BA105" i="3"/>
  <c r="AZ105" i="3"/>
  <c r="AY105" i="3"/>
  <c r="AX105" i="3"/>
  <c r="AW105" i="3"/>
  <c r="AV105" i="3"/>
  <c r="AT105" i="3"/>
  <c r="AS105" i="3"/>
  <c r="Z105" i="3"/>
  <c r="AL105" i="3"/>
  <c r="Y105" i="3"/>
  <c r="AK105" i="3"/>
  <c r="X105" i="3"/>
  <c r="AJ105" i="3"/>
  <c r="U105" i="3"/>
  <c r="W105" i="3"/>
  <c r="AI105" i="3"/>
  <c r="V105" i="3"/>
  <c r="AH105" i="3"/>
  <c r="AG105" i="3"/>
  <c r="AF105" i="3"/>
  <c r="AE105" i="3"/>
  <c r="AD105" i="3"/>
  <c r="AC105" i="3"/>
  <c r="AB105" i="3"/>
  <c r="AA105" i="3"/>
  <c r="AR104" i="3"/>
  <c r="BD104" i="3"/>
  <c r="AQ104" i="3"/>
  <c r="BC104" i="3"/>
  <c r="AP104" i="3"/>
  <c r="BB104" i="3"/>
  <c r="AM104" i="3"/>
  <c r="BA104" i="3"/>
  <c r="AZ104" i="3"/>
  <c r="AY104" i="3"/>
  <c r="AX104" i="3"/>
  <c r="AW104" i="3"/>
  <c r="AV104" i="3"/>
  <c r="AT104" i="3"/>
  <c r="AS104" i="3"/>
  <c r="Z104" i="3"/>
  <c r="AL104" i="3"/>
  <c r="Y104" i="3"/>
  <c r="AK104" i="3"/>
  <c r="X104" i="3"/>
  <c r="AJ104" i="3"/>
  <c r="U104" i="3"/>
  <c r="W104" i="3"/>
  <c r="AI104" i="3"/>
  <c r="V104" i="3"/>
  <c r="AH104" i="3"/>
  <c r="AG104" i="3"/>
  <c r="AF104" i="3"/>
  <c r="AE104" i="3"/>
  <c r="AD104" i="3"/>
  <c r="AC104" i="3"/>
  <c r="AB104" i="3"/>
  <c r="AA104" i="3"/>
  <c r="AR103" i="3"/>
  <c r="BD103" i="3"/>
  <c r="AQ103" i="3"/>
  <c r="BC103" i="3"/>
  <c r="AP103" i="3"/>
  <c r="BB103" i="3"/>
  <c r="AM103" i="3"/>
  <c r="BA103" i="3"/>
  <c r="AZ103" i="3"/>
  <c r="AY103" i="3"/>
  <c r="AX103" i="3"/>
  <c r="AW103" i="3"/>
  <c r="AV103" i="3"/>
  <c r="AT103" i="3"/>
  <c r="AS103" i="3"/>
  <c r="Z103" i="3"/>
  <c r="AL103" i="3"/>
  <c r="Y103" i="3"/>
  <c r="AK103" i="3"/>
  <c r="X103" i="3"/>
  <c r="AJ103" i="3"/>
  <c r="U103" i="3"/>
  <c r="W103" i="3"/>
  <c r="AI103" i="3"/>
  <c r="V103" i="3"/>
  <c r="AH103" i="3"/>
  <c r="AG103" i="3"/>
  <c r="AF103" i="3"/>
  <c r="AE103" i="3"/>
  <c r="AD103" i="3"/>
  <c r="AC103" i="3"/>
  <c r="AB103" i="3"/>
  <c r="AA103" i="3"/>
  <c r="AR102" i="3"/>
  <c r="BD102" i="3"/>
  <c r="AQ102" i="3"/>
  <c r="BC102" i="3"/>
  <c r="AP102" i="3"/>
  <c r="BB102" i="3"/>
  <c r="AM102" i="3"/>
  <c r="BA102" i="3"/>
  <c r="AZ102" i="3"/>
  <c r="AY102" i="3"/>
  <c r="AX102" i="3"/>
  <c r="AW102" i="3"/>
  <c r="AV102" i="3"/>
  <c r="AT102" i="3"/>
  <c r="AS102" i="3"/>
  <c r="Z102" i="3"/>
  <c r="AL102" i="3"/>
  <c r="Y102" i="3"/>
  <c r="AK102" i="3"/>
  <c r="X102" i="3"/>
  <c r="AJ102" i="3"/>
  <c r="U102" i="3"/>
  <c r="W102" i="3"/>
  <c r="AI102" i="3"/>
  <c r="V102" i="3"/>
  <c r="AH102" i="3"/>
  <c r="AG102" i="3"/>
  <c r="AF102" i="3"/>
  <c r="AE102" i="3"/>
  <c r="AD102" i="3"/>
  <c r="AC102" i="3"/>
  <c r="AB102" i="3"/>
  <c r="AA102" i="3"/>
  <c r="AR101" i="3"/>
  <c r="BD101" i="3"/>
  <c r="AQ101" i="3"/>
  <c r="BC101" i="3"/>
  <c r="AP101" i="3"/>
  <c r="BB101" i="3"/>
  <c r="AM101" i="3"/>
  <c r="BA101" i="3"/>
  <c r="AZ101" i="3"/>
  <c r="AY101" i="3"/>
  <c r="AX101" i="3"/>
  <c r="AW101" i="3"/>
  <c r="AV101" i="3"/>
  <c r="AT101" i="3"/>
  <c r="AS101" i="3"/>
  <c r="Z101" i="3"/>
  <c r="AL101" i="3"/>
  <c r="Y101" i="3"/>
  <c r="AK101" i="3"/>
  <c r="X101" i="3"/>
  <c r="AJ101" i="3"/>
  <c r="U101" i="3"/>
  <c r="W101" i="3"/>
  <c r="AI101" i="3"/>
  <c r="V101" i="3"/>
  <c r="AH101" i="3"/>
  <c r="AG101" i="3"/>
  <c r="AF101" i="3"/>
  <c r="AE101" i="3"/>
  <c r="AD101" i="3"/>
  <c r="AC101" i="3"/>
  <c r="AB101" i="3"/>
  <c r="AA101" i="3"/>
  <c r="AR99" i="3"/>
  <c r="BD99" i="3"/>
  <c r="AQ99" i="3"/>
  <c r="BC99" i="3"/>
  <c r="AP99" i="3"/>
  <c r="BB99" i="3"/>
  <c r="AM99" i="3"/>
  <c r="BA99" i="3"/>
  <c r="AZ99" i="3"/>
  <c r="AY99" i="3"/>
  <c r="AX99" i="3"/>
  <c r="AW99" i="3"/>
  <c r="AV99" i="3"/>
  <c r="AT99" i="3"/>
  <c r="AS99" i="3"/>
  <c r="Z99" i="3"/>
  <c r="AL99" i="3"/>
  <c r="Y99" i="3"/>
  <c r="AK99" i="3"/>
  <c r="X99" i="3"/>
  <c r="AJ99" i="3"/>
  <c r="U99" i="3"/>
  <c r="W99" i="3"/>
  <c r="AI99" i="3"/>
  <c r="V99" i="3"/>
  <c r="AH99" i="3"/>
  <c r="AG99" i="3"/>
  <c r="AF99" i="3"/>
  <c r="AE99" i="3"/>
  <c r="AD99" i="3"/>
  <c r="AC99" i="3"/>
  <c r="AB99" i="3"/>
  <c r="AA99" i="3"/>
  <c r="AR98" i="3"/>
  <c r="BD98" i="3"/>
  <c r="AQ98" i="3"/>
  <c r="BC98" i="3"/>
  <c r="AP98" i="3"/>
  <c r="BB98" i="3"/>
  <c r="AM98" i="3"/>
  <c r="BA98" i="3"/>
  <c r="AZ98" i="3"/>
  <c r="AY98" i="3"/>
  <c r="AX98" i="3"/>
  <c r="AW98" i="3"/>
  <c r="AV98" i="3"/>
  <c r="AT98" i="3"/>
  <c r="AS98" i="3"/>
  <c r="Z98" i="3"/>
  <c r="AL98" i="3"/>
  <c r="Y98" i="3"/>
  <c r="AK98" i="3"/>
  <c r="X98" i="3"/>
  <c r="AJ98" i="3"/>
  <c r="U98" i="3"/>
  <c r="W98" i="3"/>
  <c r="AI98" i="3"/>
  <c r="V98" i="3"/>
  <c r="AH98" i="3"/>
  <c r="AG98" i="3"/>
  <c r="AF98" i="3"/>
  <c r="AE98" i="3"/>
  <c r="AD98" i="3"/>
  <c r="AC98" i="3"/>
  <c r="AB98" i="3"/>
  <c r="AA98" i="3"/>
  <c r="AR97" i="3"/>
  <c r="BD97" i="3"/>
  <c r="AQ97" i="3"/>
  <c r="BC97" i="3"/>
  <c r="AP97" i="3"/>
  <c r="BB97" i="3"/>
  <c r="AM97" i="3"/>
  <c r="BA97" i="3"/>
  <c r="AZ97" i="3"/>
  <c r="AY97" i="3"/>
  <c r="AX97" i="3"/>
  <c r="AW97" i="3"/>
  <c r="AV97" i="3"/>
  <c r="AT97" i="3"/>
  <c r="AS97" i="3"/>
  <c r="Z97" i="3"/>
  <c r="AL97" i="3"/>
  <c r="Y97" i="3"/>
  <c r="AK97" i="3"/>
  <c r="X97" i="3"/>
  <c r="AJ97" i="3"/>
  <c r="U97" i="3"/>
  <c r="W97" i="3"/>
  <c r="AI97" i="3"/>
  <c r="V97" i="3"/>
  <c r="AH97" i="3"/>
  <c r="AG97" i="3"/>
  <c r="AF97" i="3"/>
  <c r="AE97" i="3"/>
  <c r="AD97" i="3"/>
  <c r="AC97" i="3"/>
  <c r="AB97" i="3"/>
  <c r="AA97" i="3"/>
  <c r="AR96" i="3"/>
  <c r="BD96" i="3"/>
  <c r="AQ96" i="3"/>
  <c r="BC96" i="3"/>
  <c r="AP96" i="3"/>
  <c r="BB96" i="3"/>
  <c r="AM96" i="3"/>
  <c r="BA96" i="3"/>
  <c r="AZ96" i="3"/>
  <c r="AY96" i="3"/>
  <c r="AX96" i="3"/>
  <c r="AW96" i="3"/>
  <c r="AV96" i="3"/>
  <c r="AT96" i="3"/>
  <c r="AS96" i="3"/>
  <c r="Z96" i="3"/>
  <c r="AL96" i="3"/>
  <c r="Y96" i="3"/>
  <c r="AK96" i="3"/>
  <c r="X96" i="3"/>
  <c r="AJ96" i="3"/>
  <c r="U96" i="3"/>
  <c r="W96" i="3"/>
  <c r="AI96" i="3"/>
  <c r="V96" i="3"/>
  <c r="AH96" i="3"/>
  <c r="AG96" i="3"/>
  <c r="AF96" i="3"/>
  <c r="AE96" i="3"/>
  <c r="AD96" i="3"/>
  <c r="AC96" i="3"/>
  <c r="AB96" i="3"/>
  <c r="AA96" i="3"/>
  <c r="AR82" i="3"/>
  <c r="BD82" i="3"/>
  <c r="AQ82" i="3"/>
  <c r="BC82" i="3"/>
  <c r="AP82" i="3"/>
  <c r="BB82" i="3"/>
  <c r="AM82" i="3"/>
  <c r="BA82" i="3"/>
  <c r="AZ82" i="3"/>
  <c r="AY82" i="3"/>
  <c r="AX82" i="3"/>
  <c r="AW82" i="3"/>
  <c r="AV82" i="3"/>
  <c r="AT82" i="3"/>
  <c r="AS82" i="3"/>
  <c r="Z82" i="3"/>
  <c r="AL82" i="3"/>
  <c r="Y82" i="3"/>
  <c r="AK82" i="3"/>
  <c r="X82" i="3"/>
  <c r="AJ82" i="3"/>
  <c r="U82" i="3"/>
  <c r="W82" i="3"/>
  <c r="AI82" i="3"/>
  <c r="V82" i="3"/>
  <c r="AH82" i="3"/>
  <c r="AG82" i="3"/>
  <c r="AF82" i="3"/>
  <c r="AE82" i="3"/>
  <c r="AD82" i="3"/>
  <c r="AC82" i="3"/>
  <c r="AB82" i="3"/>
  <c r="AA82" i="3"/>
  <c r="AR81" i="3"/>
  <c r="BD81" i="3"/>
  <c r="AQ81" i="3"/>
  <c r="BC81" i="3"/>
  <c r="AP81" i="3"/>
  <c r="BB81" i="3"/>
  <c r="AM81" i="3"/>
  <c r="BA81" i="3"/>
  <c r="AZ81" i="3"/>
  <c r="AY81" i="3"/>
  <c r="AX81" i="3"/>
  <c r="AW81" i="3"/>
  <c r="AV81" i="3"/>
  <c r="AT81" i="3"/>
  <c r="AS81" i="3"/>
  <c r="Z81" i="3"/>
  <c r="AL81" i="3"/>
  <c r="Y81" i="3"/>
  <c r="AK81" i="3"/>
  <c r="X81" i="3"/>
  <c r="AJ81" i="3"/>
  <c r="U81" i="3"/>
  <c r="W81" i="3"/>
  <c r="AI81" i="3"/>
  <c r="V81" i="3"/>
  <c r="AH81" i="3"/>
  <c r="AG81" i="3"/>
  <c r="AF81" i="3"/>
  <c r="AE81" i="3"/>
  <c r="AD81" i="3"/>
  <c r="AC81" i="3"/>
  <c r="AB81" i="3"/>
  <c r="AA81" i="3"/>
  <c r="AR63" i="3"/>
  <c r="BD63" i="3"/>
  <c r="AQ63" i="3"/>
  <c r="BC63" i="3"/>
  <c r="AP63" i="3"/>
  <c r="BB63" i="3"/>
  <c r="AM63" i="3"/>
  <c r="BA63" i="3"/>
  <c r="AZ63" i="3"/>
  <c r="AY63" i="3"/>
  <c r="AX63" i="3"/>
  <c r="AW63" i="3"/>
  <c r="AV63" i="3"/>
  <c r="AT63" i="3"/>
  <c r="AS63" i="3"/>
  <c r="Z63" i="3"/>
  <c r="AL63" i="3"/>
  <c r="Y63" i="3"/>
  <c r="AK63" i="3"/>
  <c r="X63" i="3"/>
  <c r="AJ63" i="3"/>
  <c r="U63" i="3"/>
  <c r="W63" i="3"/>
  <c r="AI63" i="3"/>
  <c r="V63" i="3"/>
  <c r="AH63" i="3"/>
  <c r="AG63" i="3"/>
  <c r="AF63" i="3"/>
  <c r="AE63" i="3"/>
  <c r="AD63" i="3"/>
  <c r="AC63" i="3"/>
  <c r="AB63" i="3"/>
  <c r="AA63" i="3"/>
  <c r="AR62" i="3"/>
  <c r="BD62" i="3"/>
  <c r="AQ62" i="3"/>
  <c r="BC62" i="3"/>
  <c r="AP62" i="3"/>
  <c r="BB62" i="3"/>
  <c r="AM62" i="3"/>
  <c r="BA62" i="3"/>
  <c r="AZ62" i="3"/>
  <c r="AY62" i="3"/>
  <c r="AX62" i="3"/>
  <c r="AW62" i="3"/>
  <c r="AV62" i="3"/>
  <c r="AT62" i="3"/>
  <c r="AS62" i="3"/>
  <c r="Z62" i="3"/>
  <c r="AL62" i="3"/>
  <c r="Y62" i="3"/>
  <c r="AK62" i="3"/>
  <c r="X62" i="3"/>
  <c r="AJ62" i="3"/>
  <c r="U62" i="3"/>
  <c r="W62" i="3"/>
  <c r="AI62" i="3"/>
  <c r="V62" i="3"/>
  <c r="AH62" i="3"/>
  <c r="AG62" i="3"/>
  <c r="AF62" i="3"/>
  <c r="AE62" i="3"/>
  <c r="AD62" i="3"/>
  <c r="AC62" i="3"/>
  <c r="AB62" i="3"/>
  <c r="AA62" i="3"/>
  <c r="AR61" i="3"/>
  <c r="BD61" i="3"/>
  <c r="AQ61" i="3"/>
  <c r="BC61" i="3"/>
  <c r="AP61" i="3"/>
  <c r="BB61" i="3"/>
  <c r="AM61" i="3"/>
  <c r="BA61" i="3"/>
  <c r="AZ61" i="3"/>
  <c r="AY61" i="3"/>
  <c r="AX61" i="3"/>
  <c r="AW61" i="3"/>
  <c r="AV61" i="3"/>
  <c r="AT61" i="3"/>
  <c r="AS61" i="3"/>
  <c r="Z61" i="3"/>
  <c r="AL61" i="3"/>
  <c r="Y61" i="3"/>
  <c r="AK61" i="3"/>
  <c r="X61" i="3"/>
  <c r="AJ61" i="3"/>
  <c r="U61" i="3"/>
  <c r="W61" i="3"/>
  <c r="AI61" i="3"/>
  <c r="V61" i="3"/>
  <c r="AH61" i="3"/>
  <c r="AG61" i="3"/>
  <c r="AF61" i="3"/>
  <c r="AE61" i="3"/>
  <c r="AD61" i="3"/>
  <c r="AC61" i="3"/>
  <c r="AB61" i="3"/>
  <c r="AA61" i="3"/>
  <c r="AR60" i="3"/>
  <c r="BD60" i="3"/>
  <c r="AQ60" i="3"/>
  <c r="BC60" i="3"/>
  <c r="AP60" i="3"/>
  <c r="BB60" i="3"/>
  <c r="AM60" i="3"/>
  <c r="BA60" i="3"/>
  <c r="AZ60" i="3"/>
  <c r="AY60" i="3"/>
  <c r="AX60" i="3"/>
  <c r="AW60" i="3"/>
  <c r="AV60" i="3"/>
  <c r="AT60" i="3"/>
  <c r="AS60" i="3"/>
  <c r="Z60" i="3"/>
  <c r="AL60" i="3"/>
  <c r="Y60" i="3"/>
  <c r="AK60" i="3"/>
  <c r="X60" i="3"/>
  <c r="AJ60" i="3"/>
  <c r="U60" i="3"/>
  <c r="W60" i="3"/>
  <c r="AI60" i="3"/>
  <c r="V60" i="3"/>
  <c r="AH60" i="3"/>
  <c r="AG60" i="3"/>
  <c r="AF60" i="3"/>
  <c r="AE60" i="3"/>
  <c r="AD60" i="3"/>
  <c r="AC60" i="3"/>
  <c r="AB60" i="3"/>
  <c r="AA60" i="3"/>
  <c r="AR59" i="3"/>
  <c r="BD59" i="3"/>
  <c r="AQ59" i="3"/>
  <c r="BC59" i="3"/>
  <c r="AP59" i="3"/>
  <c r="BB59" i="3"/>
  <c r="AM59" i="3"/>
  <c r="BA59" i="3"/>
  <c r="AZ59" i="3"/>
  <c r="AY59" i="3"/>
  <c r="AX59" i="3"/>
  <c r="AW59" i="3"/>
  <c r="AV59" i="3"/>
  <c r="AT59" i="3"/>
  <c r="AS59" i="3"/>
  <c r="Z59" i="3"/>
  <c r="AL59" i="3"/>
  <c r="Y59" i="3"/>
  <c r="AK59" i="3"/>
  <c r="X59" i="3"/>
  <c r="AJ59" i="3"/>
  <c r="U59" i="3"/>
  <c r="W59" i="3"/>
  <c r="AI59" i="3"/>
  <c r="V59" i="3"/>
  <c r="AH59" i="3"/>
  <c r="AG59" i="3"/>
  <c r="AF59" i="3"/>
  <c r="AE59" i="3"/>
  <c r="AD59" i="3"/>
  <c r="AC59" i="3"/>
  <c r="AB59" i="3"/>
  <c r="AA59" i="3"/>
  <c r="AR58" i="3"/>
  <c r="BD58" i="3"/>
  <c r="AQ58" i="3"/>
  <c r="BC58" i="3"/>
  <c r="AP58" i="3"/>
  <c r="BB58" i="3"/>
  <c r="AM58" i="3"/>
  <c r="BA58" i="3"/>
  <c r="AZ58" i="3"/>
  <c r="AY58" i="3"/>
  <c r="AX58" i="3"/>
  <c r="AW58" i="3"/>
  <c r="AV58" i="3"/>
  <c r="AT58" i="3"/>
  <c r="AS58" i="3"/>
  <c r="Z58" i="3"/>
  <c r="AL58" i="3"/>
  <c r="Y58" i="3"/>
  <c r="AK58" i="3"/>
  <c r="X58" i="3"/>
  <c r="AJ58" i="3"/>
  <c r="U58" i="3"/>
  <c r="W58" i="3"/>
  <c r="AI58" i="3"/>
  <c r="V58" i="3"/>
  <c r="AH58" i="3"/>
  <c r="AG58" i="3"/>
  <c r="AF58" i="3"/>
  <c r="AE58" i="3"/>
  <c r="AD58" i="3"/>
  <c r="AC58" i="3"/>
  <c r="AB58" i="3"/>
  <c r="AA58" i="3"/>
  <c r="AR57" i="3"/>
  <c r="BD57" i="3"/>
  <c r="AQ57" i="3"/>
  <c r="BC57" i="3"/>
  <c r="AP57" i="3"/>
  <c r="BB57" i="3"/>
  <c r="AM57" i="3"/>
  <c r="BA57" i="3"/>
  <c r="AZ57" i="3"/>
  <c r="AY57" i="3"/>
  <c r="AX57" i="3"/>
  <c r="AW57" i="3"/>
  <c r="AV57" i="3"/>
  <c r="AT57" i="3"/>
  <c r="AS57" i="3"/>
  <c r="Z57" i="3"/>
  <c r="AL57" i="3"/>
  <c r="Y57" i="3"/>
  <c r="AK57" i="3"/>
  <c r="X57" i="3"/>
  <c r="AJ57" i="3"/>
  <c r="U57" i="3"/>
  <c r="W57" i="3"/>
  <c r="AI57" i="3"/>
  <c r="V57" i="3"/>
  <c r="AH57" i="3"/>
  <c r="AG57" i="3"/>
  <c r="AF57" i="3"/>
  <c r="AE57" i="3"/>
  <c r="AD57" i="3"/>
  <c r="AC57" i="3"/>
  <c r="AB57" i="3"/>
  <c r="AA57" i="3"/>
  <c r="AR56" i="3"/>
  <c r="BD56" i="3"/>
  <c r="AQ56" i="3"/>
  <c r="BC56" i="3"/>
  <c r="AP56" i="3"/>
  <c r="BB56" i="3"/>
  <c r="AM56" i="3"/>
  <c r="BA56" i="3"/>
  <c r="AZ56" i="3"/>
  <c r="AY56" i="3"/>
  <c r="AX56" i="3"/>
  <c r="AW56" i="3"/>
  <c r="AV56" i="3"/>
  <c r="AT56" i="3"/>
  <c r="AS56" i="3"/>
  <c r="Z56" i="3"/>
  <c r="AL56" i="3"/>
  <c r="Y56" i="3"/>
  <c r="AK56" i="3"/>
  <c r="X56" i="3"/>
  <c r="AJ56" i="3"/>
  <c r="U56" i="3"/>
  <c r="W56" i="3"/>
  <c r="AI56" i="3"/>
  <c r="V56" i="3"/>
  <c r="AH56" i="3"/>
  <c r="AG56" i="3"/>
  <c r="AF56" i="3"/>
  <c r="AE56" i="3"/>
  <c r="AD56" i="3"/>
  <c r="AC56" i="3"/>
  <c r="AB56" i="3"/>
  <c r="AA56" i="3"/>
  <c r="AR115" i="3"/>
  <c r="BD115" i="3"/>
  <c r="AQ115" i="3"/>
  <c r="BC115" i="3"/>
  <c r="AP115" i="3"/>
  <c r="BB115" i="3"/>
  <c r="AM115" i="3"/>
  <c r="BA115" i="3"/>
  <c r="AZ115" i="3"/>
  <c r="AY115" i="3"/>
  <c r="AX115" i="3"/>
  <c r="AW115" i="3"/>
  <c r="AV115" i="3"/>
  <c r="AT115" i="3"/>
  <c r="AS115" i="3"/>
  <c r="Z115" i="3"/>
  <c r="AL115" i="3"/>
  <c r="Y115" i="3"/>
  <c r="AK115" i="3"/>
  <c r="X115" i="3"/>
  <c r="AJ115" i="3"/>
  <c r="U115" i="3"/>
  <c r="W115" i="3"/>
  <c r="AI115" i="3"/>
  <c r="V115" i="3"/>
  <c r="AH115" i="3"/>
  <c r="AG115" i="3"/>
  <c r="AF115" i="3"/>
  <c r="AE115" i="3"/>
  <c r="AD115" i="3"/>
  <c r="AC115" i="3"/>
  <c r="AB115" i="3"/>
  <c r="AA115" i="3"/>
  <c r="AR114" i="3"/>
  <c r="BD114" i="3"/>
  <c r="AQ114" i="3"/>
  <c r="BC114" i="3"/>
  <c r="AP114" i="3"/>
  <c r="BB114" i="3"/>
  <c r="AM114" i="3"/>
  <c r="BA114" i="3"/>
  <c r="AZ114" i="3"/>
  <c r="AY114" i="3"/>
  <c r="AX114" i="3"/>
  <c r="AW114" i="3"/>
  <c r="AV114" i="3"/>
  <c r="AT114" i="3"/>
  <c r="AS114" i="3"/>
  <c r="Z114" i="3"/>
  <c r="AL114" i="3"/>
  <c r="Y114" i="3"/>
  <c r="AK114" i="3"/>
  <c r="X114" i="3"/>
  <c r="AJ114" i="3"/>
  <c r="U114" i="3"/>
  <c r="W114" i="3"/>
  <c r="AI114" i="3"/>
  <c r="V114" i="3"/>
  <c r="AH114" i="3"/>
  <c r="AG114" i="3"/>
  <c r="AF114" i="3"/>
  <c r="AE114" i="3"/>
  <c r="AD114" i="3"/>
  <c r="AC114" i="3"/>
  <c r="AB114" i="3"/>
  <c r="AA114" i="3"/>
  <c r="AR113" i="3"/>
  <c r="BD113" i="3"/>
  <c r="AQ113" i="3"/>
  <c r="BC113" i="3"/>
  <c r="AP113" i="3"/>
  <c r="BB113" i="3"/>
  <c r="AM113" i="3"/>
  <c r="BA113" i="3"/>
  <c r="AZ113" i="3"/>
  <c r="AY113" i="3"/>
  <c r="AX113" i="3"/>
  <c r="AW113" i="3"/>
  <c r="AV113" i="3"/>
  <c r="AT113" i="3"/>
  <c r="AS113" i="3"/>
  <c r="Z113" i="3"/>
  <c r="AL113" i="3"/>
  <c r="Y113" i="3"/>
  <c r="AK113" i="3"/>
  <c r="X113" i="3"/>
  <c r="AJ113" i="3"/>
  <c r="U113" i="3"/>
  <c r="W113" i="3"/>
  <c r="AI113" i="3"/>
  <c r="V113" i="3"/>
  <c r="AH113" i="3"/>
  <c r="AG113" i="3"/>
  <c r="AF113" i="3"/>
  <c r="AE113" i="3"/>
  <c r="AD113" i="3"/>
  <c r="AC113" i="3"/>
  <c r="AB113" i="3"/>
  <c r="AA113" i="3"/>
  <c r="AR100" i="3"/>
  <c r="BD100" i="3"/>
  <c r="AQ100" i="3"/>
  <c r="BC100" i="3"/>
  <c r="AP100" i="3"/>
  <c r="BB100" i="3"/>
  <c r="AM100" i="3"/>
  <c r="BA100" i="3"/>
  <c r="AZ100" i="3"/>
  <c r="AY100" i="3"/>
  <c r="AX100" i="3"/>
  <c r="AW100" i="3"/>
  <c r="AV100" i="3"/>
  <c r="AT100" i="3"/>
  <c r="AS100" i="3"/>
  <c r="Z100" i="3"/>
  <c r="AL100" i="3"/>
  <c r="Y100" i="3"/>
  <c r="AK100" i="3"/>
  <c r="X100" i="3"/>
  <c r="AJ100" i="3"/>
  <c r="U100" i="3"/>
  <c r="W100" i="3"/>
  <c r="AI100" i="3"/>
  <c r="V100" i="3"/>
  <c r="AH100" i="3"/>
  <c r="AG100" i="3"/>
  <c r="AF100" i="3"/>
  <c r="AE100" i="3"/>
  <c r="AD100" i="3"/>
  <c r="AC100" i="3"/>
  <c r="AB100" i="3"/>
  <c r="AA100" i="3"/>
  <c r="AR122" i="3"/>
  <c r="BD122" i="3"/>
  <c r="AQ122" i="3"/>
  <c r="BC122" i="3"/>
  <c r="AP122" i="3"/>
  <c r="BB122" i="3"/>
  <c r="AM122" i="3"/>
  <c r="BA122" i="3"/>
  <c r="AZ122" i="3"/>
  <c r="AY122" i="3"/>
  <c r="AX122" i="3"/>
  <c r="AW122" i="3"/>
  <c r="AV122" i="3"/>
  <c r="AT122" i="3"/>
  <c r="AS122" i="3"/>
  <c r="Z122" i="3"/>
  <c r="AL122" i="3"/>
  <c r="Y122" i="3"/>
  <c r="AK122" i="3"/>
  <c r="X122" i="3"/>
  <c r="AJ122" i="3"/>
  <c r="U122" i="3"/>
  <c r="W122" i="3"/>
  <c r="AI122" i="3"/>
  <c r="V122" i="3"/>
  <c r="AH122" i="3"/>
  <c r="AG122" i="3"/>
  <c r="AF122" i="3"/>
  <c r="AE122" i="3"/>
  <c r="AD122" i="3"/>
  <c r="AC122" i="3"/>
  <c r="AB122" i="3"/>
  <c r="AA122" i="3"/>
  <c r="AR121" i="3"/>
  <c r="BD121" i="3"/>
  <c r="AQ121" i="3"/>
  <c r="BC121" i="3"/>
  <c r="AP121" i="3"/>
  <c r="BB121" i="3"/>
  <c r="AM121" i="3"/>
  <c r="BA121" i="3"/>
  <c r="AZ121" i="3"/>
  <c r="AY121" i="3"/>
  <c r="AX121" i="3"/>
  <c r="AW121" i="3"/>
  <c r="AV121" i="3"/>
  <c r="AT121" i="3"/>
  <c r="AS121" i="3"/>
  <c r="Z121" i="3"/>
  <c r="AL121" i="3"/>
  <c r="Y121" i="3"/>
  <c r="AK121" i="3"/>
  <c r="X121" i="3"/>
  <c r="AJ121" i="3"/>
  <c r="U121" i="3"/>
  <c r="W121" i="3"/>
  <c r="AI121" i="3"/>
  <c r="V121" i="3"/>
  <c r="AH121" i="3"/>
  <c r="AG121" i="3"/>
  <c r="AF121" i="3"/>
  <c r="AE121" i="3"/>
  <c r="AD121" i="3"/>
  <c r="AC121" i="3"/>
  <c r="AB121" i="3"/>
  <c r="AA121" i="3"/>
  <c r="AR120" i="3"/>
  <c r="BD120" i="3"/>
  <c r="AQ120" i="3"/>
  <c r="BC120" i="3"/>
  <c r="AP120" i="3"/>
  <c r="BB120" i="3"/>
  <c r="AM120" i="3"/>
  <c r="BA120" i="3"/>
  <c r="AZ120" i="3"/>
  <c r="AY120" i="3"/>
  <c r="AX120" i="3"/>
  <c r="AW120" i="3"/>
  <c r="AV120" i="3"/>
  <c r="AT120" i="3"/>
  <c r="AS120" i="3"/>
  <c r="Z120" i="3"/>
  <c r="AL120" i="3"/>
  <c r="Y120" i="3"/>
  <c r="AK120" i="3"/>
  <c r="X120" i="3"/>
  <c r="AJ120" i="3"/>
  <c r="U120" i="3"/>
  <c r="W120" i="3"/>
  <c r="AI120" i="3"/>
  <c r="V120" i="3"/>
  <c r="AH120" i="3"/>
  <c r="AG120" i="3"/>
  <c r="AF120" i="3"/>
  <c r="AE120" i="3"/>
  <c r="AD120" i="3"/>
  <c r="AC120" i="3"/>
  <c r="AB120" i="3"/>
  <c r="AA120" i="3"/>
  <c r="AR119" i="3"/>
  <c r="BD119" i="3"/>
  <c r="AQ119" i="3"/>
  <c r="BC119" i="3"/>
  <c r="AP119" i="3"/>
  <c r="BB119" i="3"/>
  <c r="AM119" i="3"/>
  <c r="BA119" i="3"/>
  <c r="AZ119" i="3"/>
  <c r="AY119" i="3"/>
  <c r="AX119" i="3"/>
  <c r="AW119" i="3"/>
  <c r="AV119" i="3"/>
  <c r="AT119" i="3"/>
  <c r="AS119" i="3"/>
  <c r="Z119" i="3"/>
  <c r="AL119" i="3"/>
  <c r="Y119" i="3"/>
  <c r="AK119" i="3"/>
  <c r="X119" i="3"/>
  <c r="AJ119" i="3"/>
  <c r="U119" i="3"/>
  <c r="W119" i="3"/>
  <c r="AI119" i="3"/>
  <c r="V119" i="3"/>
  <c r="AH119" i="3"/>
  <c r="AG119" i="3"/>
  <c r="AF119" i="3"/>
  <c r="AE119" i="3"/>
  <c r="AD119" i="3"/>
  <c r="AC119" i="3"/>
  <c r="AB119" i="3"/>
  <c r="AA119" i="3"/>
  <c r="AR118" i="3"/>
  <c r="BD118" i="3"/>
  <c r="AQ118" i="3"/>
  <c r="BC118" i="3"/>
  <c r="AP118" i="3"/>
  <c r="BB118" i="3"/>
  <c r="AM118" i="3"/>
  <c r="BA118" i="3"/>
  <c r="AZ118" i="3"/>
  <c r="AY118" i="3"/>
  <c r="AX118" i="3"/>
  <c r="AW118" i="3"/>
  <c r="AV118" i="3"/>
  <c r="AT118" i="3"/>
  <c r="AS118" i="3"/>
  <c r="Z118" i="3"/>
  <c r="AL118" i="3"/>
  <c r="Y118" i="3"/>
  <c r="AK118" i="3"/>
  <c r="X118" i="3"/>
  <c r="AJ118" i="3"/>
  <c r="U118" i="3"/>
  <c r="W118" i="3"/>
  <c r="AI118" i="3"/>
  <c r="V118" i="3"/>
  <c r="AH118" i="3"/>
  <c r="AG118" i="3"/>
  <c r="AF118" i="3"/>
  <c r="AE118" i="3"/>
  <c r="AD118" i="3"/>
  <c r="AC118" i="3"/>
  <c r="AB118" i="3"/>
  <c r="AA118" i="3"/>
  <c r="AR117" i="3"/>
  <c r="BD117" i="3"/>
  <c r="AQ117" i="3"/>
  <c r="BC117" i="3"/>
  <c r="AP117" i="3"/>
  <c r="BB117" i="3"/>
  <c r="AM117" i="3"/>
  <c r="BA117" i="3"/>
  <c r="AZ117" i="3"/>
  <c r="AY117" i="3"/>
  <c r="AX117" i="3"/>
  <c r="AW117" i="3"/>
  <c r="AV117" i="3"/>
  <c r="AT117" i="3"/>
  <c r="AS117" i="3"/>
  <c r="Z117" i="3"/>
  <c r="AL117" i="3"/>
  <c r="Y117" i="3"/>
  <c r="AK117" i="3"/>
  <c r="X117" i="3"/>
  <c r="AJ117" i="3"/>
  <c r="U117" i="3"/>
  <c r="W117" i="3"/>
  <c r="AI117" i="3"/>
  <c r="V117" i="3"/>
  <c r="AH117" i="3"/>
  <c r="AG117" i="3"/>
  <c r="AF117" i="3"/>
  <c r="AE117" i="3"/>
  <c r="AD117" i="3"/>
  <c r="AC117" i="3"/>
  <c r="AB117" i="3"/>
  <c r="AA117" i="3"/>
  <c r="AR116" i="3"/>
  <c r="BD116" i="3"/>
  <c r="AQ116" i="3"/>
  <c r="BC116" i="3"/>
  <c r="AP116" i="3"/>
  <c r="BB116" i="3"/>
  <c r="AM116" i="3"/>
  <c r="BA116" i="3"/>
  <c r="AZ116" i="3"/>
  <c r="AY116" i="3"/>
  <c r="AX116" i="3"/>
  <c r="AW116" i="3"/>
  <c r="AV116" i="3"/>
  <c r="AT116" i="3"/>
  <c r="AS116" i="3"/>
  <c r="Z116" i="3"/>
  <c r="AL116" i="3"/>
  <c r="Y116" i="3"/>
  <c r="AK116" i="3"/>
  <c r="X116" i="3"/>
  <c r="AJ116" i="3"/>
  <c r="U116" i="3"/>
  <c r="W116" i="3"/>
  <c r="AI116" i="3"/>
  <c r="V116" i="3"/>
  <c r="AH116" i="3"/>
  <c r="AG116" i="3"/>
  <c r="AF116" i="3"/>
  <c r="AE116" i="3"/>
  <c r="AD116" i="3"/>
  <c r="AC116" i="3"/>
  <c r="AB116" i="3"/>
  <c r="AA116" i="3"/>
  <c r="AR38" i="3"/>
  <c r="BD38" i="3"/>
  <c r="AQ38" i="3"/>
  <c r="BC38" i="3"/>
  <c r="AP38" i="3"/>
  <c r="BB38" i="3"/>
  <c r="AM38" i="3"/>
  <c r="BA38" i="3"/>
  <c r="AZ38" i="3"/>
  <c r="AY38" i="3"/>
  <c r="AX38" i="3"/>
  <c r="AW38" i="3"/>
  <c r="AV38" i="3"/>
  <c r="AT38" i="3"/>
  <c r="AS38" i="3"/>
  <c r="Z38" i="3"/>
  <c r="AL38" i="3"/>
  <c r="Y38" i="3"/>
  <c r="AK38" i="3"/>
  <c r="X38" i="3"/>
  <c r="AJ38" i="3"/>
  <c r="U38" i="3"/>
  <c r="W38" i="3"/>
  <c r="AI38" i="3"/>
  <c r="V38" i="3"/>
  <c r="AH38" i="3"/>
  <c r="AG38" i="3"/>
  <c r="AF38" i="3"/>
  <c r="AE38" i="3"/>
  <c r="AD38" i="3"/>
  <c r="AC38" i="3"/>
  <c r="AB38" i="3"/>
  <c r="AA38" i="3"/>
  <c r="AR37" i="3"/>
  <c r="BD37" i="3"/>
  <c r="AQ37" i="3"/>
  <c r="BC37" i="3"/>
  <c r="AP37" i="3"/>
  <c r="BB37" i="3"/>
  <c r="AM37" i="3"/>
  <c r="BA37" i="3"/>
  <c r="AZ37" i="3"/>
  <c r="AY37" i="3"/>
  <c r="AX37" i="3"/>
  <c r="AW37" i="3"/>
  <c r="AV37" i="3"/>
  <c r="AT37" i="3"/>
  <c r="AS37" i="3"/>
  <c r="Z37" i="3"/>
  <c r="AL37" i="3"/>
  <c r="Y37" i="3"/>
  <c r="AK37" i="3"/>
  <c r="X37" i="3"/>
  <c r="AJ37" i="3"/>
  <c r="U37" i="3"/>
  <c r="W37" i="3"/>
  <c r="AI37" i="3"/>
  <c r="V37" i="3"/>
  <c r="AH37" i="3"/>
  <c r="AG37" i="3"/>
  <c r="AF37" i="3"/>
  <c r="AE37" i="3"/>
  <c r="AD37" i="3"/>
  <c r="AC37" i="3"/>
  <c r="AB37" i="3"/>
  <c r="AA37" i="3"/>
  <c r="AR36" i="3"/>
  <c r="BD36" i="3"/>
  <c r="AQ36" i="3"/>
  <c r="BC36" i="3"/>
  <c r="AP36" i="3"/>
  <c r="BB36" i="3"/>
  <c r="AM36" i="3"/>
  <c r="BA36" i="3"/>
  <c r="AZ36" i="3"/>
  <c r="AY36" i="3"/>
  <c r="AX36" i="3"/>
  <c r="AW36" i="3"/>
  <c r="AV36" i="3"/>
  <c r="AT36" i="3"/>
  <c r="AS36" i="3"/>
  <c r="Z36" i="3"/>
  <c r="AL36" i="3"/>
  <c r="Y36" i="3"/>
  <c r="AK36" i="3"/>
  <c r="X36" i="3"/>
  <c r="AJ36" i="3"/>
  <c r="U36" i="3"/>
  <c r="W36" i="3"/>
  <c r="AI36" i="3"/>
  <c r="V36" i="3"/>
  <c r="AH36" i="3"/>
  <c r="AG36" i="3"/>
  <c r="AF36" i="3"/>
  <c r="AE36" i="3"/>
  <c r="AD36" i="3"/>
  <c r="AC36" i="3"/>
  <c r="AB36" i="3"/>
  <c r="AA36" i="3"/>
  <c r="AR35" i="3"/>
  <c r="BD35" i="3"/>
  <c r="AQ35" i="3"/>
  <c r="BC35" i="3"/>
  <c r="AP35" i="3"/>
  <c r="BB35" i="3"/>
  <c r="AM35" i="3"/>
  <c r="BA35" i="3"/>
  <c r="AZ35" i="3"/>
  <c r="AY35" i="3"/>
  <c r="AX35" i="3"/>
  <c r="AW35" i="3"/>
  <c r="AV35" i="3"/>
  <c r="AT35" i="3"/>
  <c r="AS35" i="3"/>
  <c r="Z35" i="3"/>
  <c r="AL35" i="3"/>
  <c r="Y35" i="3"/>
  <c r="AK35" i="3"/>
  <c r="X35" i="3"/>
  <c r="AJ35" i="3"/>
  <c r="U35" i="3"/>
  <c r="W35" i="3"/>
  <c r="AI35" i="3"/>
  <c r="V35" i="3"/>
  <c r="AH35" i="3"/>
  <c r="AG35" i="3"/>
  <c r="AF35" i="3"/>
  <c r="AE35" i="3"/>
  <c r="AD35" i="3"/>
  <c r="AC35" i="3"/>
  <c r="AB35" i="3"/>
  <c r="AA35" i="3"/>
  <c r="AR34" i="3"/>
  <c r="BD34" i="3"/>
  <c r="AQ34" i="3"/>
  <c r="BC34" i="3"/>
  <c r="AP34" i="3"/>
  <c r="BB34" i="3"/>
  <c r="AM34" i="3"/>
  <c r="BA34" i="3"/>
  <c r="AZ34" i="3"/>
  <c r="AY34" i="3"/>
  <c r="AX34" i="3"/>
  <c r="AW34" i="3"/>
  <c r="AV34" i="3"/>
  <c r="AT34" i="3"/>
  <c r="AS34" i="3"/>
  <c r="Z34" i="3"/>
  <c r="AL34" i="3"/>
  <c r="Y34" i="3"/>
  <c r="AK34" i="3"/>
  <c r="X34" i="3"/>
  <c r="AJ34" i="3"/>
  <c r="U34" i="3"/>
  <c r="W34" i="3"/>
  <c r="AI34" i="3"/>
  <c r="V34" i="3"/>
  <c r="AH34" i="3"/>
  <c r="AG34" i="3"/>
  <c r="AF34" i="3"/>
  <c r="AE34" i="3"/>
  <c r="AD34" i="3"/>
  <c r="AC34" i="3"/>
  <c r="AB34" i="3"/>
  <c r="AA34" i="3"/>
  <c r="AR33" i="3"/>
  <c r="BD33" i="3"/>
  <c r="AQ33" i="3"/>
  <c r="BC33" i="3"/>
  <c r="AP33" i="3"/>
  <c r="BB33" i="3"/>
  <c r="AM33" i="3"/>
  <c r="BA33" i="3"/>
  <c r="AZ33" i="3"/>
  <c r="AY33" i="3"/>
  <c r="AX33" i="3"/>
  <c r="AW33" i="3"/>
  <c r="AV33" i="3"/>
  <c r="AT33" i="3"/>
  <c r="AS33" i="3"/>
  <c r="Z33" i="3"/>
  <c r="AL33" i="3"/>
  <c r="Y33" i="3"/>
  <c r="AK33" i="3"/>
  <c r="X33" i="3"/>
  <c r="AJ33" i="3"/>
  <c r="U33" i="3"/>
  <c r="W33" i="3"/>
  <c r="AI33" i="3"/>
  <c r="V33" i="3"/>
  <c r="AH33" i="3"/>
  <c r="AG33" i="3"/>
  <c r="AF33" i="3"/>
  <c r="AE33" i="3"/>
  <c r="AD33" i="3"/>
  <c r="AC33" i="3"/>
  <c r="AB33" i="3"/>
  <c r="AA33" i="3"/>
  <c r="AR32" i="3"/>
  <c r="BD32" i="3"/>
  <c r="AQ32" i="3"/>
  <c r="BC32" i="3"/>
  <c r="AP32" i="3"/>
  <c r="BB32" i="3"/>
  <c r="AM32" i="3"/>
  <c r="BA32" i="3"/>
  <c r="AZ32" i="3"/>
  <c r="AY32" i="3"/>
  <c r="AX32" i="3"/>
  <c r="AW32" i="3"/>
  <c r="AV32" i="3"/>
  <c r="AT32" i="3"/>
  <c r="AS32" i="3"/>
  <c r="Z32" i="3"/>
  <c r="AL32" i="3"/>
  <c r="Y32" i="3"/>
  <c r="AK32" i="3"/>
  <c r="X32" i="3"/>
  <c r="AJ32" i="3"/>
  <c r="U32" i="3"/>
  <c r="W32" i="3"/>
  <c r="AI32" i="3"/>
  <c r="V32" i="3"/>
  <c r="AH32" i="3"/>
  <c r="AG32" i="3"/>
  <c r="AF32" i="3"/>
  <c r="AE32" i="3"/>
  <c r="AD32" i="3"/>
  <c r="AC32" i="3"/>
  <c r="AB32" i="3"/>
  <c r="AA32" i="3"/>
  <c r="AR31" i="3"/>
  <c r="BD31" i="3"/>
  <c r="AQ31" i="3"/>
  <c r="BC31" i="3"/>
  <c r="AP31" i="3"/>
  <c r="BB31" i="3"/>
  <c r="AM31" i="3"/>
  <c r="BA31" i="3"/>
  <c r="AZ31" i="3"/>
  <c r="AY31" i="3"/>
  <c r="AX31" i="3"/>
  <c r="AW31" i="3"/>
  <c r="AV31" i="3"/>
  <c r="AT31" i="3"/>
  <c r="AS31" i="3"/>
  <c r="Z31" i="3"/>
  <c r="AL31" i="3"/>
  <c r="Y31" i="3"/>
  <c r="AK31" i="3"/>
  <c r="X31" i="3"/>
  <c r="AJ31" i="3"/>
  <c r="U31" i="3"/>
  <c r="W31" i="3"/>
  <c r="AI31" i="3"/>
  <c r="V31" i="3"/>
  <c r="AH31" i="3"/>
  <c r="AG31" i="3"/>
  <c r="AF31" i="3"/>
  <c r="AE31" i="3"/>
  <c r="AD31" i="3"/>
  <c r="AC31" i="3"/>
  <c r="AB31" i="3"/>
  <c r="AA31" i="3"/>
  <c r="AR30" i="3"/>
  <c r="BD30" i="3"/>
  <c r="AQ30" i="3"/>
  <c r="BC30" i="3"/>
  <c r="AP30" i="3"/>
  <c r="BB30" i="3"/>
  <c r="AM30" i="3"/>
  <c r="BA30" i="3"/>
  <c r="AZ30" i="3"/>
  <c r="AY30" i="3"/>
  <c r="AX30" i="3"/>
  <c r="AW30" i="3"/>
  <c r="AV30" i="3"/>
  <c r="AT30" i="3"/>
  <c r="AS30" i="3"/>
  <c r="Z30" i="3"/>
  <c r="AL30" i="3"/>
  <c r="Y30" i="3"/>
  <c r="AK30" i="3"/>
  <c r="X30" i="3"/>
  <c r="AJ30" i="3"/>
  <c r="U30" i="3"/>
  <c r="W30" i="3"/>
  <c r="AI30" i="3"/>
  <c r="V30" i="3"/>
  <c r="AH30" i="3"/>
  <c r="AG30" i="3"/>
  <c r="AF30" i="3"/>
  <c r="AE30" i="3"/>
  <c r="AD30" i="3"/>
  <c r="AC30" i="3"/>
  <c r="AB30" i="3"/>
  <c r="AA30" i="3"/>
  <c r="AR29" i="3"/>
  <c r="BD29" i="3"/>
  <c r="AQ29" i="3"/>
  <c r="BC29" i="3"/>
  <c r="AP29" i="3"/>
  <c r="BB29" i="3"/>
  <c r="AM29" i="3"/>
  <c r="BA29" i="3"/>
  <c r="AZ29" i="3"/>
  <c r="AY29" i="3"/>
  <c r="AX29" i="3"/>
  <c r="AW29" i="3"/>
  <c r="AV29" i="3"/>
  <c r="AT29" i="3"/>
  <c r="AS29" i="3"/>
  <c r="Z29" i="3"/>
  <c r="AL29" i="3"/>
  <c r="Y29" i="3"/>
  <c r="AK29" i="3"/>
  <c r="X29" i="3"/>
  <c r="AJ29" i="3"/>
  <c r="U29" i="3"/>
  <c r="W29" i="3"/>
  <c r="AI29" i="3"/>
  <c r="V29" i="3"/>
  <c r="AH29" i="3"/>
  <c r="AG29" i="3"/>
  <c r="AF29" i="3"/>
  <c r="AE29" i="3"/>
  <c r="AD29" i="3"/>
  <c r="AC29" i="3"/>
  <c r="AB29" i="3"/>
  <c r="AA29" i="3"/>
  <c r="AR28" i="3"/>
  <c r="BD28" i="3"/>
  <c r="AQ28" i="3"/>
  <c r="BC28" i="3"/>
  <c r="AP28" i="3"/>
  <c r="BB28" i="3"/>
  <c r="AM28" i="3"/>
  <c r="BA28" i="3"/>
  <c r="AZ28" i="3"/>
  <c r="AY28" i="3"/>
  <c r="AX28" i="3"/>
  <c r="AW28" i="3"/>
  <c r="AV28" i="3"/>
  <c r="AT28" i="3"/>
  <c r="AS28" i="3"/>
  <c r="Z28" i="3"/>
  <c r="AL28" i="3"/>
  <c r="Y28" i="3"/>
  <c r="AK28" i="3"/>
  <c r="X28" i="3"/>
  <c r="AJ28" i="3"/>
  <c r="U28" i="3"/>
  <c r="W28" i="3"/>
  <c r="AI28" i="3"/>
  <c r="V28" i="3"/>
  <c r="AH28" i="3"/>
  <c r="AG28" i="3"/>
  <c r="AF28" i="3"/>
  <c r="AE28" i="3"/>
  <c r="AD28" i="3"/>
  <c r="AC28" i="3"/>
  <c r="AB28" i="3"/>
  <c r="AA28" i="3"/>
  <c r="AR27" i="3"/>
  <c r="BD27" i="3"/>
  <c r="AQ27" i="3"/>
  <c r="BC27" i="3"/>
  <c r="AP27" i="3"/>
  <c r="BB27" i="3"/>
  <c r="AM27" i="3"/>
  <c r="BA27" i="3"/>
  <c r="AZ27" i="3"/>
  <c r="AY27" i="3"/>
  <c r="AX27" i="3"/>
  <c r="AW27" i="3"/>
  <c r="AV27" i="3"/>
  <c r="AT27" i="3"/>
  <c r="AS27" i="3"/>
  <c r="Z27" i="3"/>
  <c r="AL27" i="3"/>
  <c r="Y27" i="3"/>
  <c r="AK27" i="3"/>
  <c r="X27" i="3"/>
  <c r="AJ27" i="3"/>
  <c r="U27" i="3"/>
  <c r="W27" i="3"/>
  <c r="AI27" i="3"/>
  <c r="V27" i="3"/>
  <c r="AH27" i="3"/>
  <c r="AG27" i="3"/>
  <c r="AF27" i="3"/>
  <c r="AE27" i="3"/>
  <c r="AD27" i="3"/>
  <c r="AC27" i="3"/>
  <c r="AB27" i="3"/>
  <c r="AA27" i="3"/>
  <c r="AR26" i="3"/>
  <c r="BD26" i="3"/>
  <c r="AQ26" i="3"/>
  <c r="BC26" i="3"/>
  <c r="AP26" i="3"/>
  <c r="BB26" i="3"/>
  <c r="AM26" i="3"/>
  <c r="BA26" i="3"/>
  <c r="AZ26" i="3"/>
  <c r="AY26" i="3"/>
  <c r="AX26" i="3"/>
  <c r="AW26" i="3"/>
  <c r="AV26" i="3"/>
  <c r="AT26" i="3"/>
  <c r="AS26" i="3"/>
  <c r="Z26" i="3"/>
  <c r="AL26" i="3"/>
  <c r="Y26" i="3"/>
  <c r="AK26" i="3"/>
  <c r="X26" i="3"/>
  <c r="AJ26" i="3"/>
  <c r="U26" i="3"/>
  <c r="W26" i="3"/>
  <c r="AI26" i="3"/>
  <c r="V26" i="3"/>
  <c r="AH26" i="3"/>
  <c r="AG26" i="3"/>
  <c r="AF26" i="3"/>
  <c r="AE26" i="3"/>
  <c r="AD26" i="3"/>
  <c r="AC26" i="3"/>
  <c r="AB26" i="3"/>
  <c r="AA26" i="3"/>
  <c r="AR25" i="3"/>
  <c r="BD25" i="3"/>
  <c r="AQ25" i="3"/>
  <c r="BC25" i="3"/>
  <c r="AP25" i="3"/>
  <c r="BB25" i="3"/>
  <c r="AM25" i="3"/>
  <c r="BA25" i="3"/>
  <c r="AZ25" i="3"/>
  <c r="AY25" i="3"/>
  <c r="AX25" i="3"/>
  <c r="AW25" i="3"/>
  <c r="AV25" i="3"/>
  <c r="AT25" i="3"/>
  <c r="AS25" i="3"/>
  <c r="Z25" i="3"/>
  <c r="AL25" i="3"/>
  <c r="Y25" i="3"/>
  <c r="AK25" i="3"/>
  <c r="X25" i="3"/>
  <c r="AJ25" i="3"/>
  <c r="U25" i="3"/>
  <c r="W25" i="3"/>
  <c r="AI25" i="3"/>
  <c r="V25" i="3"/>
  <c r="AH25" i="3"/>
  <c r="AG25" i="3"/>
  <c r="AF25" i="3"/>
  <c r="AE25" i="3"/>
  <c r="AD25" i="3"/>
  <c r="AC25" i="3"/>
  <c r="AB25" i="3"/>
  <c r="AA25" i="3"/>
  <c r="AR24" i="3"/>
  <c r="BD24" i="3"/>
  <c r="AQ24" i="3"/>
  <c r="BC24" i="3"/>
  <c r="AP24" i="3"/>
  <c r="BB24" i="3"/>
  <c r="AM24" i="3"/>
  <c r="BA24" i="3"/>
  <c r="AZ24" i="3"/>
  <c r="AY24" i="3"/>
  <c r="AX24" i="3"/>
  <c r="AW24" i="3"/>
  <c r="AV24" i="3"/>
  <c r="AT24" i="3"/>
  <c r="AS24" i="3"/>
  <c r="Z24" i="3"/>
  <c r="AL24" i="3"/>
  <c r="Y24" i="3"/>
  <c r="AK24" i="3"/>
  <c r="X24" i="3"/>
  <c r="AJ24" i="3"/>
  <c r="U24" i="3"/>
  <c r="W24" i="3"/>
  <c r="AI24" i="3"/>
  <c r="V24" i="3"/>
  <c r="AH24" i="3"/>
  <c r="AG24" i="3"/>
  <c r="AF24" i="3"/>
  <c r="AE24" i="3"/>
  <c r="AD24" i="3"/>
  <c r="AC24" i="3"/>
  <c r="AB24" i="3"/>
  <c r="AA24" i="3"/>
  <c r="AR23" i="3"/>
  <c r="BD23" i="3"/>
  <c r="AQ23" i="3"/>
  <c r="BC23" i="3"/>
  <c r="AP23" i="3"/>
  <c r="BB23" i="3"/>
  <c r="AM23" i="3"/>
  <c r="BA23" i="3"/>
  <c r="AZ23" i="3"/>
  <c r="AY23" i="3"/>
  <c r="AX23" i="3"/>
  <c r="AW23" i="3"/>
  <c r="AV23" i="3"/>
  <c r="AT23" i="3"/>
  <c r="AS23" i="3"/>
  <c r="Z23" i="3"/>
  <c r="AL23" i="3"/>
  <c r="Y23" i="3"/>
  <c r="AK23" i="3"/>
  <c r="X23" i="3"/>
  <c r="AJ23" i="3"/>
  <c r="U23" i="3"/>
  <c r="W23" i="3"/>
  <c r="AI23" i="3"/>
  <c r="V23" i="3"/>
  <c r="AH23" i="3"/>
  <c r="AG23" i="3"/>
  <c r="AF23" i="3"/>
  <c r="AE23" i="3"/>
  <c r="AD23" i="3"/>
  <c r="AC23" i="3"/>
  <c r="AB23" i="3"/>
  <c r="AA23" i="3"/>
  <c r="AR15" i="3"/>
  <c r="BD15" i="3"/>
  <c r="AQ15" i="3"/>
  <c r="BC15" i="3"/>
  <c r="AP15" i="3"/>
  <c r="BB15" i="3"/>
  <c r="AM15" i="3"/>
  <c r="BA15" i="3"/>
  <c r="AZ15" i="3"/>
  <c r="AY15" i="3"/>
  <c r="AX15" i="3"/>
  <c r="AW15" i="3"/>
  <c r="AV15" i="3"/>
  <c r="AT15" i="3"/>
  <c r="AS15" i="3"/>
  <c r="Z15" i="3"/>
  <c r="AL15" i="3"/>
  <c r="Y15" i="3"/>
  <c r="AK15" i="3"/>
  <c r="X15" i="3"/>
  <c r="AJ15" i="3"/>
  <c r="U15" i="3"/>
  <c r="W15" i="3"/>
  <c r="AI15" i="3"/>
  <c r="V15" i="3"/>
  <c r="AH15" i="3"/>
  <c r="AG15" i="3"/>
  <c r="AF15" i="3"/>
  <c r="AE15" i="3"/>
  <c r="AD15" i="3"/>
  <c r="AC15" i="3"/>
  <c r="AB15" i="3"/>
  <c r="AA15" i="3"/>
  <c r="AR14" i="3"/>
  <c r="BD14" i="3"/>
  <c r="AQ14" i="3"/>
  <c r="BC14" i="3"/>
  <c r="AP14" i="3"/>
  <c r="BB14" i="3"/>
  <c r="AM14" i="3"/>
  <c r="BA14" i="3"/>
  <c r="AZ14" i="3"/>
  <c r="AY14" i="3"/>
  <c r="AX14" i="3"/>
  <c r="AW14" i="3"/>
  <c r="AV14" i="3"/>
  <c r="AT14" i="3"/>
  <c r="AS14" i="3"/>
  <c r="Z14" i="3"/>
  <c r="AL14" i="3"/>
  <c r="Y14" i="3"/>
  <c r="AK14" i="3"/>
  <c r="X14" i="3"/>
  <c r="AJ14" i="3"/>
  <c r="U14" i="3"/>
  <c r="W14" i="3"/>
  <c r="AI14" i="3"/>
  <c r="V14" i="3"/>
  <c r="AH14" i="3"/>
  <c r="AG14" i="3"/>
  <c r="AF14" i="3"/>
  <c r="AE14" i="3"/>
  <c r="AD14" i="3"/>
  <c r="AC14" i="3"/>
  <c r="AB14" i="3"/>
  <c r="AA14" i="3"/>
  <c r="AR6" i="3"/>
  <c r="BD6" i="3"/>
  <c r="AQ6" i="3"/>
  <c r="BC6" i="3"/>
  <c r="AP6" i="3"/>
  <c r="BB6" i="3"/>
  <c r="AM6" i="3"/>
  <c r="BA6" i="3"/>
  <c r="AZ6" i="3"/>
  <c r="AY6" i="3"/>
  <c r="AX6" i="3"/>
  <c r="AW6" i="3"/>
  <c r="AV6" i="3"/>
  <c r="AT6" i="3"/>
  <c r="AS6" i="3"/>
  <c r="Z6" i="3"/>
  <c r="AL6" i="3"/>
  <c r="Y6" i="3"/>
  <c r="AK6" i="3"/>
  <c r="X6" i="3"/>
  <c r="AJ6" i="3"/>
  <c r="U6" i="3"/>
  <c r="W6" i="3"/>
  <c r="AI6" i="3"/>
  <c r="V6" i="3"/>
  <c r="AH6" i="3"/>
  <c r="AG6" i="3"/>
  <c r="AF6" i="3"/>
  <c r="AE6" i="3"/>
  <c r="AD6" i="3"/>
  <c r="AC6" i="3"/>
  <c r="AB6" i="3"/>
  <c r="AA6" i="3"/>
  <c r="AR5" i="3"/>
  <c r="BD5" i="3"/>
  <c r="AQ5" i="3"/>
  <c r="BC5" i="3"/>
  <c r="AP5" i="3"/>
  <c r="BB5" i="3"/>
  <c r="AM5" i="3"/>
  <c r="BA5" i="3"/>
  <c r="AZ5" i="3"/>
  <c r="AY5" i="3"/>
  <c r="AX5" i="3"/>
  <c r="AW5" i="3"/>
  <c r="AV5" i="3"/>
  <c r="AT5" i="3"/>
  <c r="AS5" i="3"/>
  <c r="Z5" i="3"/>
  <c r="AL5" i="3"/>
  <c r="Y5" i="3"/>
  <c r="AK5" i="3"/>
  <c r="X5" i="3"/>
  <c r="AJ5" i="3"/>
  <c r="U5" i="3"/>
  <c r="W5" i="3"/>
  <c r="AI5" i="3"/>
  <c r="V5" i="3"/>
  <c r="AH5" i="3"/>
  <c r="AG5" i="3"/>
  <c r="AF5" i="3"/>
  <c r="AE5" i="3"/>
  <c r="AD5" i="3"/>
  <c r="AC5" i="3"/>
  <c r="AB5" i="3"/>
  <c r="AA5" i="3"/>
  <c r="AR4" i="3"/>
  <c r="BD4" i="3"/>
  <c r="AQ4" i="3"/>
  <c r="BC4" i="3"/>
  <c r="AP4" i="3"/>
  <c r="BB4" i="3"/>
  <c r="AM4" i="3"/>
  <c r="BA4" i="3"/>
  <c r="AZ4" i="3"/>
  <c r="AY4" i="3"/>
  <c r="AX4" i="3"/>
  <c r="AW4" i="3"/>
  <c r="AV4" i="3"/>
  <c r="AT4" i="3"/>
  <c r="AS4" i="3"/>
  <c r="Z4" i="3"/>
  <c r="AL4" i="3"/>
  <c r="Y4" i="3"/>
  <c r="AK4" i="3"/>
  <c r="X4" i="3"/>
  <c r="AJ4" i="3"/>
  <c r="U4" i="3"/>
  <c r="W4" i="3"/>
  <c r="AI4" i="3"/>
  <c r="V4" i="3"/>
  <c r="AH4" i="3"/>
  <c r="AG4" i="3"/>
  <c r="AF4" i="3"/>
  <c r="AE4" i="3"/>
  <c r="AD4" i="3"/>
  <c r="AC4" i="3"/>
  <c r="AB4" i="3"/>
  <c r="AA4" i="3"/>
  <c r="AR51" i="3"/>
  <c r="BD51" i="3"/>
  <c r="AQ51" i="3"/>
  <c r="BC51" i="3"/>
  <c r="AP51" i="3"/>
  <c r="BB51" i="3"/>
  <c r="AM51" i="3"/>
  <c r="BA51" i="3"/>
  <c r="AZ51" i="3"/>
  <c r="AY51" i="3"/>
  <c r="AX51" i="3"/>
  <c r="AW51" i="3"/>
  <c r="AV51" i="3"/>
  <c r="AT51" i="3"/>
  <c r="AS51" i="3"/>
  <c r="Z51" i="3"/>
  <c r="AL51" i="3"/>
  <c r="Y51" i="3"/>
  <c r="AK51" i="3"/>
  <c r="X51" i="3"/>
  <c r="AJ51" i="3"/>
  <c r="U51" i="3"/>
  <c r="W51" i="3"/>
  <c r="AI51" i="3"/>
  <c r="V51" i="3"/>
  <c r="AH51" i="3"/>
  <c r="AG51" i="3"/>
  <c r="AF51" i="3"/>
  <c r="AE51" i="3"/>
  <c r="AD51" i="3"/>
  <c r="AC51" i="3"/>
  <c r="AB51" i="3"/>
  <c r="AA51" i="3"/>
  <c r="AR50" i="3"/>
  <c r="BD50" i="3"/>
  <c r="AQ50" i="3"/>
  <c r="BC50" i="3"/>
  <c r="AP50" i="3"/>
  <c r="BB50" i="3"/>
  <c r="AM50" i="3"/>
  <c r="BA50" i="3"/>
  <c r="AZ50" i="3"/>
  <c r="AY50" i="3"/>
  <c r="AX50" i="3"/>
  <c r="AW50" i="3"/>
  <c r="AV50" i="3"/>
  <c r="AT50" i="3"/>
  <c r="AS50" i="3"/>
  <c r="Z50" i="3"/>
  <c r="AL50" i="3"/>
  <c r="Y50" i="3"/>
  <c r="AK50" i="3"/>
  <c r="X50" i="3"/>
  <c r="AJ50" i="3"/>
  <c r="U50" i="3"/>
  <c r="W50" i="3"/>
  <c r="AI50" i="3"/>
  <c r="V50" i="3"/>
  <c r="AH50" i="3"/>
  <c r="AG50" i="3"/>
  <c r="AF50" i="3"/>
  <c r="AE50" i="3"/>
  <c r="AD50" i="3"/>
  <c r="AC50" i="3"/>
  <c r="AB50" i="3"/>
  <c r="AA50" i="3"/>
  <c r="AR49" i="3"/>
  <c r="BD49" i="3"/>
  <c r="AQ49" i="3"/>
  <c r="BC49" i="3"/>
  <c r="AP49" i="3"/>
  <c r="BB49" i="3"/>
  <c r="AM49" i="3"/>
  <c r="BA49" i="3"/>
  <c r="AZ49" i="3"/>
  <c r="AY49" i="3"/>
  <c r="AX49" i="3"/>
  <c r="AW49" i="3"/>
  <c r="AV49" i="3"/>
  <c r="AT49" i="3"/>
  <c r="AS49" i="3"/>
  <c r="Z49" i="3"/>
  <c r="AL49" i="3"/>
  <c r="Y49" i="3"/>
  <c r="AK49" i="3"/>
  <c r="X49" i="3"/>
  <c r="AJ49" i="3"/>
  <c r="U49" i="3"/>
  <c r="W49" i="3"/>
  <c r="AI49" i="3"/>
  <c r="V49" i="3"/>
  <c r="AH49" i="3"/>
  <c r="AG49" i="3"/>
  <c r="AF49" i="3"/>
  <c r="AE49" i="3"/>
  <c r="AD49" i="3"/>
  <c r="AC49" i="3"/>
  <c r="AB49" i="3"/>
  <c r="AA49" i="3"/>
  <c r="AR48" i="3"/>
  <c r="BD48" i="3"/>
  <c r="AQ48" i="3"/>
  <c r="BC48" i="3"/>
  <c r="AP48" i="3"/>
  <c r="BB48" i="3"/>
  <c r="AM48" i="3"/>
  <c r="BA48" i="3"/>
  <c r="AZ48" i="3"/>
  <c r="AY48" i="3"/>
  <c r="AX48" i="3"/>
  <c r="AW48" i="3"/>
  <c r="AV48" i="3"/>
  <c r="AT48" i="3"/>
  <c r="AS48" i="3"/>
  <c r="Z48" i="3"/>
  <c r="AL48" i="3"/>
  <c r="Y48" i="3"/>
  <c r="AK48" i="3"/>
  <c r="X48" i="3"/>
  <c r="AJ48" i="3"/>
  <c r="U48" i="3"/>
  <c r="W48" i="3"/>
  <c r="AI48" i="3"/>
  <c r="V48" i="3"/>
  <c r="AH48" i="3"/>
  <c r="AG48" i="3"/>
  <c r="AF48" i="3"/>
  <c r="AE48" i="3"/>
  <c r="AD48" i="3"/>
  <c r="AC48" i="3"/>
  <c r="AB48" i="3"/>
  <c r="AA48" i="3"/>
  <c r="AR47" i="3"/>
  <c r="BD47" i="3"/>
  <c r="AQ47" i="3"/>
  <c r="BC47" i="3"/>
  <c r="AP47" i="3"/>
  <c r="BB47" i="3"/>
  <c r="AM47" i="3"/>
  <c r="BA47" i="3"/>
  <c r="AZ47" i="3"/>
  <c r="AY47" i="3"/>
  <c r="AX47" i="3"/>
  <c r="AW47" i="3"/>
  <c r="AV47" i="3"/>
  <c r="AT47" i="3"/>
  <c r="AS47" i="3"/>
  <c r="Z47" i="3"/>
  <c r="AL47" i="3"/>
  <c r="Y47" i="3"/>
  <c r="AK47" i="3"/>
  <c r="X47" i="3"/>
  <c r="AJ47" i="3"/>
  <c r="U47" i="3"/>
  <c r="W47" i="3"/>
  <c r="AI47" i="3"/>
  <c r="V47" i="3"/>
  <c r="AH47" i="3"/>
  <c r="AG47" i="3"/>
  <c r="AF47" i="3"/>
  <c r="AE47" i="3"/>
  <c r="AD47" i="3"/>
  <c r="AC47" i="3"/>
  <c r="AB47" i="3"/>
  <c r="AA47" i="3"/>
  <c r="AR46" i="3"/>
  <c r="BD46" i="3"/>
  <c r="AQ46" i="3"/>
  <c r="BC46" i="3"/>
  <c r="AP46" i="3"/>
  <c r="BB46" i="3"/>
  <c r="AM46" i="3"/>
  <c r="BA46" i="3"/>
  <c r="AZ46" i="3"/>
  <c r="AY46" i="3"/>
  <c r="AX46" i="3"/>
  <c r="AW46" i="3"/>
  <c r="AV46" i="3"/>
  <c r="AT46" i="3"/>
  <c r="AS46" i="3"/>
  <c r="Z46" i="3"/>
  <c r="AL46" i="3"/>
  <c r="Y46" i="3"/>
  <c r="AK46" i="3"/>
  <c r="X46" i="3"/>
  <c r="AJ46" i="3"/>
  <c r="U46" i="3"/>
  <c r="W46" i="3"/>
  <c r="AI46" i="3"/>
  <c r="V46" i="3"/>
  <c r="AH46" i="3"/>
  <c r="AG46" i="3"/>
  <c r="AF46" i="3"/>
  <c r="AE46" i="3"/>
  <c r="AD46" i="3"/>
  <c r="AC46" i="3"/>
  <c r="AB46" i="3"/>
  <c r="AA46" i="3"/>
  <c r="AR45" i="3"/>
  <c r="BD45" i="3"/>
  <c r="AQ45" i="3"/>
  <c r="BC45" i="3"/>
  <c r="AP45" i="3"/>
  <c r="BB45" i="3"/>
  <c r="AM45" i="3"/>
  <c r="BA45" i="3"/>
  <c r="AZ45" i="3"/>
  <c r="AY45" i="3"/>
  <c r="AX45" i="3"/>
  <c r="AW45" i="3"/>
  <c r="AV45" i="3"/>
  <c r="AT45" i="3"/>
  <c r="AS45" i="3"/>
  <c r="Z45" i="3"/>
  <c r="AL45" i="3"/>
  <c r="Y45" i="3"/>
  <c r="AK45" i="3"/>
  <c r="X45" i="3"/>
  <c r="AJ45" i="3"/>
  <c r="U45" i="3"/>
  <c r="W45" i="3"/>
  <c r="AI45" i="3"/>
  <c r="V45" i="3"/>
  <c r="AH45" i="3"/>
  <c r="AG45" i="3"/>
  <c r="AF45" i="3"/>
  <c r="AE45" i="3"/>
  <c r="AD45" i="3"/>
  <c r="AC45" i="3"/>
  <c r="AB45" i="3"/>
  <c r="AA45" i="3"/>
  <c r="AR44" i="3"/>
  <c r="BD44" i="3"/>
  <c r="AQ44" i="3"/>
  <c r="BC44" i="3"/>
  <c r="AP44" i="3"/>
  <c r="BB44" i="3"/>
  <c r="AM44" i="3"/>
  <c r="BA44" i="3"/>
  <c r="AZ44" i="3"/>
  <c r="AY44" i="3"/>
  <c r="AX44" i="3"/>
  <c r="AW44" i="3"/>
  <c r="AV44" i="3"/>
  <c r="AT44" i="3"/>
  <c r="AS44" i="3"/>
  <c r="Z44" i="3"/>
  <c r="AL44" i="3"/>
  <c r="Y44" i="3"/>
  <c r="AK44" i="3"/>
  <c r="X44" i="3"/>
  <c r="AJ44" i="3"/>
  <c r="U44" i="3"/>
  <c r="W44" i="3"/>
  <c r="AI44" i="3"/>
  <c r="V44" i="3"/>
  <c r="AH44" i="3"/>
  <c r="AG44" i="3"/>
  <c r="AF44" i="3"/>
  <c r="AE44" i="3"/>
  <c r="AD44" i="3"/>
  <c r="AC44" i="3"/>
  <c r="AB44" i="3"/>
  <c r="AA44" i="3"/>
  <c r="AR43" i="3"/>
  <c r="BD43" i="3"/>
  <c r="AQ43" i="3"/>
  <c r="BC43" i="3"/>
  <c r="AP43" i="3"/>
  <c r="BB43" i="3"/>
  <c r="AM43" i="3"/>
  <c r="BA43" i="3"/>
  <c r="AZ43" i="3"/>
  <c r="AY43" i="3"/>
  <c r="AX43" i="3"/>
  <c r="AW43" i="3"/>
  <c r="AV43" i="3"/>
  <c r="AT43" i="3"/>
  <c r="AS43" i="3"/>
  <c r="Z43" i="3"/>
  <c r="AL43" i="3"/>
  <c r="Y43" i="3"/>
  <c r="AK43" i="3"/>
  <c r="X43" i="3"/>
  <c r="AJ43" i="3"/>
  <c r="U43" i="3"/>
  <c r="W43" i="3"/>
  <c r="AI43" i="3"/>
  <c r="V43" i="3"/>
  <c r="AH43" i="3"/>
  <c r="AG43" i="3"/>
  <c r="AF43" i="3"/>
  <c r="AE43" i="3"/>
  <c r="AD43" i="3"/>
  <c r="AC43" i="3"/>
  <c r="AB43" i="3"/>
  <c r="AA43" i="3"/>
  <c r="AR42" i="3"/>
  <c r="BD42" i="3"/>
  <c r="AQ42" i="3"/>
  <c r="BC42" i="3"/>
  <c r="AP42" i="3"/>
  <c r="BB42" i="3"/>
  <c r="AM42" i="3"/>
  <c r="BA42" i="3"/>
  <c r="AZ42" i="3"/>
  <c r="AY42" i="3"/>
  <c r="AX42" i="3"/>
  <c r="AW42" i="3"/>
  <c r="AV42" i="3"/>
  <c r="AT42" i="3"/>
  <c r="AS42" i="3"/>
  <c r="Z42" i="3"/>
  <c r="AL42" i="3"/>
  <c r="Y42" i="3"/>
  <c r="AK42" i="3"/>
  <c r="X42" i="3"/>
  <c r="AJ42" i="3"/>
  <c r="U42" i="3"/>
  <c r="W42" i="3"/>
  <c r="AI42" i="3"/>
  <c r="V42" i="3"/>
  <c r="AH42" i="3"/>
  <c r="AG42" i="3"/>
  <c r="AF42" i="3"/>
  <c r="AE42" i="3"/>
  <c r="AD42" i="3"/>
  <c r="AC42" i="3"/>
  <c r="AB42" i="3"/>
  <c r="AA42" i="3"/>
  <c r="AR41" i="3"/>
  <c r="BD41" i="3"/>
  <c r="AQ41" i="3"/>
  <c r="BC41" i="3"/>
  <c r="AP41" i="3"/>
  <c r="BB41" i="3"/>
  <c r="AM41" i="3"/>
  <c r="BA41" i="3"/>
  <c r="AZ41" i="3"/>
  <c r="AY41" i="3"/>
  <c r="AX41" i="3"/>
  <c r="AW41" i="3"/>
  <c r="AV41" i="3"/>
  <c r="AT41" i="3"/>
  <c r="AS41" i="3"/>
  <c r="Z41" i="3"/>
  <c r="AL41" i="3"/>
  <c r="Y41" i="3"/>
  <c r="AK41" i="3"/>
  <c r="X41" i="3"/>
  <c r="AJ41" i="3"/>
  <c r="U41" i="3"/>
  <c r="W41" i="3"/>
  <c r="AI41" i="3"/>
  <c r="V41" i="3"/>
  <c r="AH41" i="3"/>
  <c r="AG41" i="3"/>
  <c r="AF41" i="3"/>
  <c r="AE41" i="3"/>
  <c r="AD41" i="3"/>
  <c r="AC41" i="3"/>
  <c r="AB41" i="3"/>
  <c r="AA41" i="3"/>
  <c r="AR40" i="3"/>
  <c r="BD40" i="3"/>
  <c r="AQ40" i="3"/>
  <c r="BC40" i="3"/>
  <c r="AP40" i="3"/>
  <c r="BB40" i="3"/>
  <c r="AM40" i="3"/>
  <c r="BA40" i="3"/>
  <c r="AZ40" i="3"/>
  <c r="AY40" i="3"/>
  <c r="AX40" i="3"/>
  <c r="AW40" i="3"/>
  <c r="AV40" i="3"/>
  <c r="AT40" i="3"/>
  <c r="AS40" i="3"/>
  <c r="Z40" i="3"/>
  <c r="AL40" i="3"/>
  <c r="Y40" i="3"/>
  <c r="AK40" i="3"/>
  <c r="X40" i="3"/>
  <c r="AJ40" i="3"/>
  <c r="U40" i="3"/>
  <c r="W40" i="3"/>
  <c r="AI40" i="3"/>
  <c r="V40" i="3"/>
  <c r="AH40" i="3"/>
  <c r="AG40" i="3"/>
  <c r="AF40" i="3"/>
  <c r="AE40" i="3"/>
  <c r="AD40" i="3"/>
  <c r="AC40" i="3"/>
  <c r="AB40" i="3"/>
  <c r="AA40" i="3"/>
  <c r="AR39" i="3"/>
  <c r="BD39" i="3"/>
  <c r="AQ39" i="3"/>
  <c r="BC39" i="3"/>
  <c r="AP39" i="3"/>
  <c r="BB39" i="3"/>
  <c r="AM39" i="3"/>
  <c r="BA39" i="3"/>
  <c r="AZ39" i="3"/>
  <c r="AY39" i="3"/>
  <c r="AX39" i="3"/>
  <c r="AW39" i="3"/>
  <c r="AV39" i="3"/>
  <c r="AT39" i="3"/>
  <c r="AS39" i="3"/>
  <c r="Z39" i="3"/>
  <c r="AL39" i="3"/>
  <c r="Y39" i="3"/>
  <c r="AK39" i="3"/>
  <c r="X39" i="3"/>
  <c r="AJ39" i="3"/>
  <c r="U39" i="3"/>
  <c r="W39" i="3"/>
  <c r="AI39" i="3"/>
  <c r="V39" i="3"/>
  <c r="AH39" i="3"/>
  <c r="AG39" i="3"/>
  <c r="AF39" i="3"/>
  <c r="AE39" i="3"/>
  <c r="AD39" i="3"/>
  <c r="AC39" i="3"/>
  <c r="AB39" i="3"/>
  <c r="AA39" i="3"/>
  <c r="AR55" i="3"/>
  <c r="BD55" i="3"/>
  <c r="AQ55" i="3"/>
  <c r="BC55" i="3"/>
  <c r="AP55" i="3"/>
  <c r="BB55" i="3"/>
  <c r="AM55" i="3"/>
  <c r="BA55" i="3"/>
  <c r="AZ55" i="3"/>
  <c r="AY55" i="3"/>
  <c r="AX55" i="3"/>
  <c r="AW55" i="3"/>
  <c r="AV55" i="3"/>
  <c r="AT55" i="3"/>
  <c r="AS55" i="3"/>
  <c r="Z55" i="3"/>
  <c r="AL55" i="3"/>
  <c r="Y55" i="3"/>
  <c r="AK55" i="3"/>
  <c r="X55" i="3"/>
  <c r="AJ55" i="3"/>
  <c r="U55" i="3"/>
  <c r="W55" i="3"/>
  <c r="AI55" i="3"/>
  <c r="V55" i="3"/>
  <c r="AH55" i="3"/>
  <c r="AG55" i="3"/>
  <c r="AF55" i="3"/>
  <c r="AE55" i="3"/>
  <c r="AD55" i="3"/>
  <c r="AC55" i="3"/>
  <c r="AB55" i="3"/>
  <c r="AA55" i="3"/>
  <c r="AR54" i="3"/>
  <c r="BD54" i="3"/>
  <c r="AQ54" i="3"/>
  <c r="BC54" i="3"/>
  <c r="AP54" i="3"/>
  <c r="BB54" i="3"/>
  <c r="AM54" i="3"/>
  <c r="BA54" i="3"/>
  <c r="AZ54" i="3"/>
  <c r="AY54" i="3"/>
  <c r="AX54" i="3"/>
  <c r="AW54" i="3"/>
  <c r="AV54" i="3"/>
  <c r="AT54" i="3"/>
  <c r="AS54" i="3"/>
  <c r="Z54" i="3"/>
  <c r="AL54" i="3"/>
  <c r="Y54" i="3"/>
  <c r="AK54" i="3"/>
  <c r="X54" i="3"/>
  <c r="AJ54" i="3"/>
  <c r="U54" i="3"/>
  <c r="W54" i="3"/>
  <c r="AI54" i="3"/>
  <c r="V54" i="3"/>
  <c r="AH54" i="3"/>
  <c r="AG54" i="3"/>
  <c r="AF54" i="3"/>
  <c r="AE54" i="3"/>
  <c r="AD54" i="3"/>
  <c r="AC54" i="3"/>
  <c r="AB54" i="3"/>
  <c r="AA54" i="3"/>
  <c r="AR53" i="3"/>
  <c r="BD53" i="3"/>
  <c r="AQ53" i="3"/>
  <c r="BC53" i="3"/>
  <c r="AP53" i="3"/>
  <c r="BB53" i="3"/>
  <c r="AM53" i="3"/>
  <c r="BA53" i="3"/>
  <c r="AZ53" i="3"/>
  <c r="AY53" i="3"/>
  <c r="AX53" i="3"/>
  <c r="AW53" i="3"/>
  <c r="AV53" i="3"/>
  <c r="AT53" i="3"/>
  <c r="AS53" i="3"/>
  <c r="Z53" i="3"/>
  <c r="AL53" i="3"/>
  <c r="Y53" i="3"/>
  <c r="AK53" i="3"/>
  <c r="X53" i="3"/>
  <c r="AJ53" i="3"/>
  <c r="U53" i="3"/>
  <c r="W53" i="3"/>
  <c r="AI53" i="3"/>
  <c r="V53" i="3"/>
  <c r="AH53" i="3"/>
  <c r="AG53" i="3"/>
  <c r="AF53" i="3"/>
  <c r="AE53" i="3"/>
  <c r="AD53" i="3"/>
  <c r="AC53" i="3"/>
  <c r="AB53" i="3"/>
  <c r="AA53" i="3"/>
  <c r="AR52" i="3"/>
  <c r="BD52" i="3"/>
  <c r="AQ52" i="3"/>
  <c r="BC52" i="3"/>
  <c r="AP52" i="3"/>
  <c r="BB52" i="3"/>
  <c r="AM52" i="3"/>
  <c r="BA52" i="3"/>
  <c r="AZ52" i="3"/>
  <c r="AY52" i="3"/>
  <c r="AX52" i="3"/>
  <c r="AW52" i="3"/>
  <c r="AV52" i="3"/>
  <c r="AT52" i="3"/>
  <c r="AS52" i="3"/>
  <c r="Z52" i="3"/>
  <c r="AL52" i="3"/>
  <c r="Y52" i="3"/>
  <c r="AK52" i="3"/>
  <c r="X52" i="3"/>
  <c r="AJ52" i="3"/>
  <c r="U52" i="3"/>
  <c r="W52" i="3"/>
  <c r="AI52" i="3"/>
  <c r="V52" i="3"/>
  <c r="AH52" i="3"/>
  <c r="AG52" i="3"/>
  <c r="AF52" i="3"/>
  <c r="AE52" i="3"/>
  <c r="AD52" i="3"/>
  <c r="AC52" i="3"/>
  <c r="AB52" i="3"/>
  <c r="AA52" i="3"/>
  <c r="Y195" i="3"/>
  <c r="AA195" i="3"/>
  <c r="AE195" i="3"/>
  <c r="Z195" i="3"/>
  <c r="AF195" i="3"/>
  <c r="Y196" i="3"/>
  <c r="AA196" i="3"/>
  <c r="AE196" i="3"/>
  <c r="Z196" i="3"/>
  <c r="AF196" i="3"/>
  <c r="Y197" i="3"/>
  <c r="AA197" i="3"/>
  <c r="AE197" i="3"/>
  <c r="Z197" i="3"/>
  <c r="AF197" i="3"/>
  <c r="Y198" i="3"/>
  <c r="AA198" i="3"/>
  <c r="AE198" i="3"/>
  <c r="Z198" i="3"/>
  <c r="AF198" i="3"/>
  <c r="Y199" i="3"/>
  <c r="AA199" i="3"/>
  <c r="AE199" i="3"/>
  <c r="Z199" i="3"/>
  <c r="AF199" i="3"/>
  <c r="T195" i="3"/>
  <c r="AR195" i="3"/>
  <c r="BD195" i="3"/>
  <c r="T196" i="3"/>
  <c r="AR196" i="3"/>
  <c r="BD196" i="3"/>
  <c r="T197" i="3"/>
  <c r="AR197" i="3"/>
  <c r="BD197" i="3"/>
  <c r="T198" i="3"/>
  <c r="AR198" i="3"/>
  <c r="BD198" i="3"/>
  <c r="T199" i="3"/>
  <c r="AR199" i="3"/>
  <c r="BD199" i="3"/>
  <c r="S195" i="3"/>
  <c r="AQ195" i="3"/>
  <c r="BC195" i="3"/>
  <c r="S196" i="3"/>
  <c r="AQ196" i="3"/>
  <c r="BC196" i="3"/>
  <c r="S197" i="3"/>
  <c r="AQ197" i="3"/>
  <c r="BC197" i="3"/>
  <c r="S198" i="3"/>
  <c r="AQ198" i="3"/>
  <c r="BC198" i="3"/>
  <c r="S199" i="3"/>
  <c r="AQ199" i="3"/>
  <c r="BC199" i="3"/>
  <c r="X195" i="3"/>
  <c r="R195" i="3"/>
  <c r="AP195" i="3"/>
  <c r="BB195" i="3"/>
  <c r="X196" i="3"/>
  <c r="R196" i="3"/>
  <c r="AP196" i="3"/>
  <c r="BB196" i="3"/>
  <c r="X197" i="3"/>
  <c r="R197" i="3"/>
  <c r="AP197" i="3"/>
  <c r="BB197" i="3"/>
  <c r="X198" i="3"/>
  <c r="R198" i="3"/>
  <c r="AP198" i="3"/>
  <c r="BB198" i="3"/>
  <c r="X199" i="3"/>
  <c r="R199" i="3"/>
  <c r="AP199" i="3"/>
  <c r="BB199" i="3"/>
  <c r="AX195" i="3"/>
  <c r="AX196" i="3"/>
  <c r="AX197" i="3"/>
  <c r="AX198" i="3"/>
  <c r="AX199" i="3"/>
  <c r="AW195" i="3"/>
  <c r="AW196" i="3"/>
  <c r="AW197" i="3"/>
  <c r="AW198" i="3"/>
  <c r="AW199" i="3"/>
  <c r="AV195" i="3"/>
  <c r="AV196" i="3"/>
  <c r="AV197" i="3"/>
  <c r="AV198" i="3"/>
  <c r="AV199" i="3"/>
  <c r="AD196" i="3"/>
  <c r="AD197" i="3"/>
  <c r="AD198" i="3"/>
  <c r="AD199" i="3"/>
  <c r="AD195" i="3"/>
  <c r="Z182" i="3"/>
  <c r="T182" i="3"/>
  <c r="AR182" i="3"/>
  <c r="BD182" i="3"/>
  <c r="Y182" i="3"/>
  <c r="S182" i="3"/>
  <c r="AQ182" i="3"/>
  <c r="BC182" i="3"/>
  <c r="X182" i="3"/>
  <c r="R182" i="3"/>
  <c r="AP182" i="3"/>
  <c r="BB182" i="3"/>
  <c r="AX182" i="3"/>
  <c r="AW182" i="3"/>
  <c r="AV182" i="3"/>
  <c r="AL182" i="3"/>
  <c r="AK182" i="3"/>
  <c r="AJ182" i="3"/>
  <c r="T180" i="3"/>
  <c r="AR180" i="3"/>
  <c r="BD180" i="3"/>
  <c r="T181" i="3"/>
  <c r="AR181" i="3"/>
  <c r="BD181" i="3"/>
  <c r="S180" i="3"/>
  <c r="AQ180" i="3"/>
  <c r="BC180" i="3"/>
  <c r="S181" i="3"/>
  <c r="AQ181" i="3"/>
  <c r="BC181" i="3"/>
  <c r="R180" i="3"/>
  <c r="AP180" i="3"/>
  <c r="BB180" i="3"/>
  <c r="R181" i="3"/>
  <c r="AP181" i="3"/>
  <c r="BB181" i="3"/>
  <c r="AX180" i="3"/>
  <c r="AX181" i="3"/>
  <c r="AW180" i="3"/>
  <c r="AW181" i="3"/>
  <c r="AV180" i="3"/>
  <c r="AV181" i="3"/>
  <c r="AL180" i="3"/>
  <c r="AL181" i="3"/>
  <c r="AK180" i="3"/>
  <c r="AK181" i="3"/>
  <c r="AJ180" i="3"/>
  <c r="AJ181" i="3"/>
  <c r="AF180" i="3"/>
  <c r="AF181" i="3"/>
  <c r="AE180" i="3"/>
  <c r="AE181" i="3"/>
  <c r="AD180" i="3"/>
  <c r="AD181" i="3"/>
  <c r="AR3" i="3"/>
  <c r="BD3" i="3"/>
  <c r="AQ3" i="3"/>
  <c r="BC3" i="3"/>
  <c r="AK3" i="1"/>
  <c r="AW3" i="1"/>
  <c r="AP3" i="3"/>
  <c r="BB3" i="3"/>
  <c r="AX3" i="3"/>
  <c r="AW3" i="3"/>
  <c r="AV3" i="3"/>
  <c r="AJ32" i="1"/>
  <c r="AP32" i="1"/>
  <c r="X3" i="3"/>
  <c r="AJ3" i="3"/>
  <c r="Y3" i="3"/>
  <c r="AK3" i="3"/>
  <c r="AD3" i="3"/>
  <c r="AE3" i="3"/>
  <c r="Z3" i="3"/>
  <c r="AL3" i="3"/>
  <c r="AF3" i="3"/>
  <c r="AM180" i="3"/>
  <c r="AM181" i="3"/>
  <c r="AM182" i="3"/>
  <c r="AM195" i="3"/>
  <c r="AM196" i="3"/>
  <c r="AM197" i="3"/>
  <c r="AM198" i="3"/>
  <c r="AM199" i="3"/>
  <c r="AR3" i="4"/>
  <c r="BD3" i="4"/>
  <c r="AQ3" i="4"/>
  <c r="BC3" i="4"/>
  <c r="AP3" i="4"/>
  <c r="BB3" i="4"/>
  <c r="AM3" i="4"/>
  <c r="AO3" i="4"/>
  <c r="BA3" i="4"/>
  <c r="AN3" i="4"/>
  <c r="AZ3" i="4"/>
  <c r="AY3" i="4"/>
  <c r="AX3" i="4"/>
  <c r="AW3" i="4"/>
  <c r="AV3" i="4"/>
  <c r="AU3" i="4"/>
  <c r="AT3" i="4"/>
  <c r="AS3" i="4"/>
  <c r="AL3" i="4"/>
  <c r="AK3" i="4"/>
  <c r="AJ3" i="4"/>
  <c r="U3" i="4"/>
  <c r="W3" i="4"/>
  <c r="AI3" i="4"/>
  <c r="V3" i="4"/>
  <c r="AH3" i="4"/>
  <c r="AG3" i="4"/>
  <c r="AF3" i="4"/>
  <c r="AE3" i="4"/>
  <c r="AD3" i="4"/>
  <c r="AC3" i="4"/>
  <c r="AB3" i="4"/>
  <c r="AA3" i="4"/>
  <c r="Z3" i="4"/>
  <c r="Y3" i="4"/>
  <c r="X3" i="4"/>
  <c r="B3" i="4"/>
  <c r="A3" i="4"/>
  <c r="AR15" i="4"/>
  <c r="BD15" i="4"/>
  <c r="AQ15" i="4"/>
  <c r="BC15" i="4"/>
  <c r="AP15" i="4"/>
  <c r="BB15" i="4"/>
  <c r="AM15" i="4"/>
  <c r="AO15" i="4"/>
  <c r="BA15" i="4"/>
  <c r="AN15" i="4"/>
  <c r="AZ15" i="4"/>
  <c r="AY15" i="4"/>
  <c r="AX15" i="4"/>
  <c r="AW15" i="4"/>
  <c r="AV15" i="4"/>
  <c r="AU15" i="4"/>
  <c r="AT15" i="4"/>
  <c r="AS15" i="4"/>
  <c r="AL15" i="4"/>
  <c r="AK15" i="4"/>
  <c r="AJ15" i="4"/>
  <c r="U15" i="4"/>
  <c r="W15" i="4"/>
  <c r="AI15" i="4"/>
  <c r="V15" i="4"/>
  <c r="AH15" i="4"/>
  <c r="AG15" i="4"/>
  <c r="AF15" i="4"/>
  <c r="AE15" i="4"/>
  <c r="AD15" i="4"/>
  <c r="AC15" i="4"/>
  <c r="AB15" i="4"/>
  <c r="AA15" i="4"/>
  <c r="Z15" i="4"/>
  <c r="Y15" i="4"/>
  <c r="X15" i="4"/>
  <c r="B15" i="4"/>
  <c r="A15" i="4"/>
  <c r="AI192" i="4"/>
  <c r="AI191" i="4"/>
  <c r="T190" i="4"/>
  <c r="AR190" i="4"/>
  <c r="BD190" i="4"/>
  <c r="S190" i="4"/>
  <c r="AQ190" i="4"/>
  <c r="BC190" i="4"/>
  <c r="R190" i="4"/>
  <c r="AP190" i="4"/>
  <c r="BB190" i="4"/>
  <c r="U190" i="4"/>
  <c r="O190" i="4"/>
  <c r="W190" i="4"/>
  <c r="Q190" i="4"/>
  <c r="AM190" i="4"/>
  <c r="AO190" i="4"/>
  <c r="BA190" i="4"/>
  <c r="V190" i="4"/>
  <c r="P190" i="4"/>
  <c r="AN190" i="4"/>
  <c r="AZ190" i="4"/>
  <c r="AY190" i="4"/>
  <c r="AX190" i="4"/>
  <c r="AW190" i="4"/>
  <c r="AV190" i="4"/>
  <c r="AU190" i="4"/>
  <c r="AT190" i="4"/>
  <c r="AS190" i="4"/>
  <c r="AF190" i="4"/>
  <c r="AE190" i="4"/>
  <c r="AD190" i="4"/>
  <c r="AC190" i="4"/>
  <c r="AB190" i="4"/>
  <c r="AA190" i="4"/>
  <c r="Z190" i="4"/>
  <c r="Y190" i="4"/>
  <c r="X190" i="4"/>
  <c r="B190" i="4"/>
  <c r="A190" i="4"/>
  <c r="T191" i="4"/>
  <c r="AR191" i="4"/>
  <c r="BD191" i="4"/>
  <c r="S191" i="4"/>
  <c r="AQ191" i="4"/>
  <c r="BC191" i="4"/>
  <c r="R191" i="4"/>
  <c r="AP191" i="4"/>
  <c r="BB191" i="4"/>
  <c r="U191" i="4"/>
  <c r="O191" i="4"/>
  <c r="W191" i="4"/>
  <c r="Q191" i="4"/>
  <c r="AM191" i="4"/>
  <c r="AO191" i="4"/>
  <c r="BA191" i="4"/>
  <c r="V191" i="4"/>
  <c r="P191" i="4"/>
  <c r="AN191" i="4"/>
  <c r="AZ191" i="4"/>
  <c r="AY191" i="4"/>
  <c r="AX191" i="4"/>
  <c r="AW191" i="4"/>
  <c r="AV191" i="4"/>
  <c r="AU191" i="4"/>
  <c r="AT191" i="4"/>
  <c r="AS191" i="4"/>
  <c r="AF191" i="4"/>
  <c r="AE191" i="4"/>
  <c r="AD191" i="4"/>
  <c r="AC191" i="4"/>
  <c r="AB191" i="4"/>
  <c r="AA191" i="4"/>
  <c r="Z191" i="4"/>
  <c r="Y191" i="4"/>
  <c r="X191" i="4"/>
  <c r="B191" i="4"/>
  <c r="A191" i="4"/>
  <c r="Q132" i="4"/>
  <c r="AC147" i="4"/>
  <c r="AC148" i="4"/>
  <c r="T146" i="4"/>
  <c r="AR146" i="4"/>
  <c r="BD146" i="4"/>
  <c r="S146" i="4"/>
  <c r="AQ146" i="4"/>
  <c r="BC146" i="4"/>
  <c r="R146" i="4"/>
  <c r="AP146" i="4"/>
  <c r="BB146" i="4"/>
  <c r="U146" i="4"/>
  <c r="O146" i="4"/>
  <c r="W146" i="4"/>
  <c r="Q146" i="4"/>
  <c r="AM146" i="4"/>
  <c r="AO146" i="4"/>
  <c r="BA146" i="4"/>
  <c r="V146" i="4"/>
  <c r="P146" i="4"/>
  <c r="AN146" i="4"/>
  <c r="AZ146" i="4"/>
  <c r="AY146" i="4"/>
  <c r="AX146" i="4"/>
  <c r="AW146" i="4"/>
  <c r="AV146" i="4"/>
  <c r="AU146" i="4"/>
  <c r="AT146" i="4"/>
  <c r="AS146" i="4"/>
  <c r="AL146" i="4"/>
  <c r="AK146" i="4"/>
  <c r="AJ146" i="4"/>
  <c r="AI146" i="4"/>
  <c r="AH146" i="4"/>
  <c r="AG146" i="4"/>
  <c r="Z146" i="4"/>
  <c r="Y146" i="4"/>
  <c r="X146" i="4"/>
  <c r="B146" i="4"/>
  <c r="A146" i="4"/>
  <c r="Q133" i="4"/>
  <c r="AR131" i="4"/>
  <c r="BD131" i="4"/>
  <c r="AQ131" i="4"/>
  <c r="BC131" i="4"/>
  <c r="AP131" i="4"/>
  <c r="BB131" i="4"/>
  <c r="AM131" i="4"/>
  <c r="AO131" i="4"/>
  <c r="BA131" i="4"/>
  <c r="AN131" i="4"/>
  <c r="AZ131" i="4"/>
  <c r="AY131" i="4"/>
  <c r="AX131" i="4"/>
  <c r="AW131" i="4"/>
  <c r="AV131" i="4"/>
  <c r="AU131" i="4"/>
  <c r="AT131" i="4"/>
  <c r="AS131" i="4"/>
  <c r="AL131" i="4"/>
  <c r="AK131" i="4"/>
  <c r="AJ131" i="4"/>
  <c r="U131" i="4"/>
  <c r="W131" i="4"/>
  <c r="AI131" i="4"/>
  <c r="V131" i="4"/>
  <c r="AH131" i="4"/>
  <c r="AG131" i="4"/>
  <c r="AF131" i="4"/>
  <c r="AE131" i="4"/>
  <c r="AD131" i="4"/>
  <c r="AC131" i="4"/>
  <c r="AB131" i="4"/>
  <c r="AA131" i="4"/>
  <c r="Z131" i="4"/>
  <c r="Y131" i="4"/>
  <c r="X131" i="4"/>
  <c r="B131" i="4"/>
  <c r="A131" i="4"/>
  <c r="AR132" i="4"/>
  <c r="BD132" i="4"/>
  <c r="AQ132" i="4"/>
  <c r="BC132" i="4"/>
  <c r="AP132" i="4"/>
  <c r="BB132" i="4"/>
  <c r="AM132" i="4"/>
  <c r="AO132" i="4"/>
  <c r="BA132" i="4"/>
  <c r="AN132" i="4"/>
  <c r="AZ132" i="4"/>
  <c r="AY132" i="4"/>
  <c r="AX132" i="4"/>
  <c r="AW132" i="4"/>
  <c r="AV132" i="4"/>
  <c r="AU132" i="4"/>
  <c r="AT132" i="4"/>
  <c r="AS132" i="4"/>
  <c r="AL132" i="4"/>
  <c r="AK132" i="4"/>
  <c r="AJ132" i="4"/>
  <c r="U132" i="4"/>
  <c r="W132" i="4"/>
  <c r="AI132" i="4"/>
  <c r="V132" i="4"/>
  <c r="AH132" i="4"/>
  <c r="AG132" i="4"/>
  <c r="AF132" i="4"/>
  <c r="AE132" i="4"/>
  <c r="AD132" i="4"/>
  <c r="AC132" i="4"/>
  <c r="AB132" i="4"/>
  <c r="AA132" i="4"/>
  <c r="Z132" i="4"/>
  <c r="Y132" i="4"/>
  <c r="X132" i="4"/>
  <c r="B132" i="4"/>
  <c r="A132" i="4"/>
  <c r="AR129" i="4"/>
  <c r="BD129" i="4"/>
  <c r="AQ129" i="4"/>
  <c r="BC129" i="4"/>
  <c r="AP129" i="4"/>
  <c r="BB129" i="4"/>
  <c r="AM129" i="4"/>
  <c r="AO129" i="4"/>
  <c r="BA129" i="4"/>
  <c r="AN129" i="4"/>
  <c r="AZ129" i="4"/>
  <c r="AY129" i="4"/>
  <c r="AX129" i="4"/>
  <c r="AW129" i="4"/>
  <c r="AV129" i="4"/>
  <c r="AU129" i="4"/>
  <c r="AT129" i="4"/>
  <c r="AS129" i="4"/>
  <c r="AL129" i="4"/>
  <c r="AK129" i="4"/>
  <c r="AJ129" i="4"/>
  <c r="U129" i="4"/>
  <c r="W129" i="4"/>
  <c r="AI129" i="4"/>
  <c r="V129" i="4"/>
  <c r="AH129" i="4"/>
  <c r="AG129" i="4"/>
  <c r="AF129" i="4"/>
  <c r="AE129" i="4"/>
  <c r="AD129" i="4"/>
  <c r="AC129" i="4"/>
  <c r="AB129" i="4"/>
  <c r="AA129" i="4"/>
  <c r="Z129" i="4"/>
  <c r="Y129" i="4"/>
  <c r="X129" i="4"/>
  <c r="B129" i="4"/>
  <c r="A129" i="4"/>
  <c r="AR128" i="4"/>
  <c r="BD128" i="4"/>
  <c r="AQ128" i="4"/>
  <c r="BC128" i="4"/>
  <c r="AP128" i="4"/>
  <c r="BB128" i="4"/>
  <c r="AM128" i="4"/>
  <c r="AO128" i="4"/>
  <c r="BA128" i="4"/>
  <c r="AN128" i="4"/>
  <c r="AZ128" i="4"/>
  <c r="AY128" i="4"/>
  <c r="AX128" i="4"/>
  <c r="AW128" i="4"/>
  <c r="AV128" i="4"/>
  <c r="AU128" i="4"/>
  <c r="AT128" i="4"/>
  <c r="AS128" i="4"/>
  <c r="AL128" i="4"/>
  <c r="AK128" i="4"/>
  <c r="AJ128" i="4"/>
  <c r="U128" i="4"/>
  <c r="W128" i="4"/>
  <c r="AI128" i="4"/>
  <c r="V128" i="4"/>
  <c r="AH128" i="4"/>
  <c r="AG128" i="4"/>
  <c r="AF128" i="4"/>
  <c r="AE128" i="4"/>
  <c r="AD128" i="4"/>
  <c r="AC128" i="4"/>
  <c r="AB128" i="4"/>
  <c r="AA128" i="4"/>
  <c r="Z128" i="4"/>
  <c r="Y128" i="4"/>
  <c r="X128" i="4"/>
  <c r="B128" i="4"/>
  <c r="A128" i="4"/>
  <c r="AR101" i="4"/>
  <c r="BD101" i="4"/>
  <c r="AQ101" i="4"/>
  <c r="BC101" i="4"/>
  <c r="AP101" i="4"/>
  <c r="BB101" i="4"/>
  <c r="AM101" i="4"/>
  <c r="AO101" i="4"/>
  <c r="BA101" i="4"/>
  <c r="AN101" i="4"/>
  <c r="AZ101" i="4"/>
  <c r="AY101" i="4"/>
  <c r="AX101" i="4"/>
  <c r="AW101" i="4"/>
  <c r="AV101" i="4"/>
  <c r="AU101" i="4"/>
  <c r="AT101" i="4"/>
  <c r="AS101" i="4"/>
  <c r="AL101" i="4"/>
  <c r="AK101" i="4"/>
  <c r="AJ101" i="4"/>
  <c r="U101" i="4"/>
  <c r="W101" i="4"/>
  <c r="AI101" i="4"/>
  <c r="V101" i="4"/>
  <c r="AH101" i="4"/>
  <c r="AG101" i="4"/>
  <c r="AF101" i="4"/>
  <c r="AE101" i="4"/>
  <c r="AD101" i="4"/>
  <c r="AC101" i="4"/>
  <c r="AB101" i="4"/>
  <c r="AA101" i="4"/>
  <c r="Z101" i="4"/>
  <c r="Y101" i="4"/>
  <c r="X101" i="4"/>
  <c r="B101" i="4"/>
  <c r="A101" i="4"/>
  <c r="AR93" i="4"/>
  <c r="BD93" i="4"/>
  <c r="AQ93" i="4"/>
  <c r="BC93" i="4"/>
  <c r="AP93" i="4"/>
  <c r="BB93" i="4"/>
  <c r="AM93" i="4"/>
  <c r="AO93" i="4"/>
  <c r="BA93" i="4"/>
  <c r="AN93" i="4"/>
  <c r="AZ93" i="4"/>
  <c r="AY93" i="4"/>
  <c r="AX93" i="4"/>
  <c r="AW93" i="4"/>
  <c r="AV93" i="4"/>
  <c r="AU93" i="4"/>
  <c r="AT93" i="4"/>
  <c r="AS93" i="4"/>
  <c r="AL93" i="4"/>
  <c r="AK93" i="4"/>
  <c r="AJ93" i="4"/>
  <c r="U93" i="4"/>
  <c r="W93" i="4"/>
  <c r="AI93" i="4"/>
  <c r="V93" i="4"/>
  <c r="AH93" i="4"/>
  <c r="AG93" i="4"/>
  <c r="AF93" i="4"/>
  <c r="AE93" i="4"/>
  <c r="AD93" i="4"/>
  <c r="AC93" i="4"/>
  <c r="AB93" i="4"/>
  <c r="AA93" i="4"/>
  <c r="Z93" i="4"/>
  <c r="Y93" i="4"/>
  <c r="X93" i="4"/>
  <c r="B93" i="4"/>
  <c r="A93" i="4"/>
  <c r="AR94" i="4"/>
  <c r="BD94" i="4"/>
  <c r="AQ94" i="4"/>
  <c r="BC94" i="4"/>
  <c r="AP94" i="4"/>
  <c r="BB94" i="4"/>
  <c r="AM94" i="4"/>
  <c r="AO94" i="4"/>
  <c r="BA94" i="4"/>
  <c r="AN94" i="4"/>
  <c r="AZ94" i="4"/>
  <c r="AY94" i="4"/>
  <c r="AX94" i="4"/>
  <c r="AW94" i="4"/>
  <c r="AV94" i="4"/>
  <c r="AU94" i="4"/>
  <c r="AT94" i="4"/>
  <c r="AS94" i="4"/>
  <c r="AL94" i="4"/>
  <c r="AK94" i="4"/>
  <c r="AJ94" i="4"/>
  <c r="U94" i="4"/>
  <c r="W94" i="4"/>
  <c r="AI94" i="4"/>
  <c r="V94" i="4"/>
  <c r="AH94" i="4"/>
  <c r="AG94" i="4"/>
  <c r="AF94" i="4"/>
  <c r="AE94" i="4"/>
  <c r="AD94" i="4"/>
  <c r="AC94" i="4"/>
  <c r="AB94" i="4"/>
  <c r="AA94" i="4"/>
  <c r="Z94" i="4"/>
  <c r="Y94" i="4"/>
  <c r="X94" i="4"/>
  <c r="B94" i="4"/>
  <c r="A94" i="4"/>
  <c r="AR95" i="4"/>
  <c r="BD95" i="4"/>
  <c r="AQ95" i="4"/>
  <c r="BC95" i="4"/>
  <c r="AP95" i="4"/>
  <c r="BB95" i="4"/>
  <c r="AM95" i="4"/>
  <c r="AO95" i="4"/>
  <c r="BA95" i="4"/>
  <c r="AN95" i="4"/>
  <c r="AZ95" i="4"/>
  <c r="AY95" i="4"/>
  <c r="AX95" i="4"/>
  <c r="AW95" i="4"/>
  <c r="AV95" i="4"/>
  <c r="AU95" i="4"/>
  <c r="AT95" i="4"/>
  <c r="AS95" i="4"/>
  <c r="AL95" i="4"/>
  <c r="AK95" i="4"/>
  <c r="AJ95" i="4"/>
  <c r="U95" i="4"/>
  <c r="W95" i="4"/>
  <c r="AI95" i="4"/>
  <c r="V95" i="4"/>
  <c r="AH95" i="4"/>
  <c r="AG95" i="4"/>
  <c r="AF95" i="4"/>
  <c r="AE95" i="4"/>
  <c r="AD95" i="4"/>
  <c r="AC95" i="4"/>
  <c r="AB95" i="4"/>
  <c r="AA95" i="4"/>
  <c r="Z95" i="4"/>
  <c r="Y95" i="4"/>
  <c r="X95" i="4"/>
  <c r="B95" i="4"/>
  <c r="A95" i="4"/>
  <c r="AL162" i="1"/>
  <c r="AX162" i="1"/>
  <c r="AK162" i="1"/>
  <c r="AW162" i="1"/>
  <c r="AJ162" i="1"/>
  <c r="AV162" i="1"/>
  <c r="AG162" i="1"/>
  <c r="AI162" i="1"/>
  <c r="AU162" i="1"/>
  <c r="AH162" i="1"/>
  <c r="AT162" i="1"/>
  <c r="AS162" i="1"/>
  <c r="AR162" i="1"/>
  <c r="AQ162" i="1"/>
  <c r="AP162" i="1"/>
  <c r="AO162" i="1"/>
  <c r="AN162" i="1"/>
  <c r="AM162" i="1"/>
  <c r="AF162" i="1"/>
  <c r="AE162" i="1"/>
  <c r="AD162" i="1"/>
  <c r="U162" i="1"/>
  <c r="W162" i="1"/>
  <c r="AC162" i="1"/>
  <c r="V162" i="1"/>
  <c r="AB162" i="1"/>
  <c r="AA162" i="1"/>
  <c r="Z162" i="1"/>
  <c r="Y162" i="1"/>
  <c r="X162" i="1"/>
  <c r="B162" i="1"/>
  <c r="A162" i="1"/>
  <c r="T188" i="4"/>
  <c r="AR188" i="4"/>
  <c r="BD188" i="4"/>
  <c r="S188" i="4"/>
  <c r="AQ188" i="4"/>
  <c r="BC188" i="4"/>
  <c r="R188" i="4"/>
  <c r="AP188" i="4"/>
  <c r="BB188" i="4"/>
  <c r="U188" i="4"/>
  <c r="O188" i="4"/>
  <c r="W188" i="4"/>
  <c r="Q188" i="4"/>
  <c r="AM188" i="4"/>
  <c r="AO188" i="4"/>
  <c r="BA188" i="4"/>
  <c r="V188" i="4"/>
  <c r="P188" i="4"/>
  <c r="AN188" i="4"/>
  <c r="AZ188" i="4"/>
  <c r="AY188" i="4"/>
  <c r="AX188" i="4"/>
  <c r="AW188" i="4"/>
  <c r="AV188" i="4"/>
  <c r="AU188" i="4"/>
  <c r="AT188" i="4"/>
  <c r="AS188" i="4"/>
  <c r="AF188" i="4"/>
  <c r="AE188" i="4"/>
  <c r="AD188" i="4"/>
  <c r="AC188" i="4"/>
  <c r="AB188" i="4"/>
  <c r="AA188" i="4"/>
  <c r="Z188" i="4"/>
  <c r="Y188" i="4"/>
  <c r="X188" i="4"/>
  <c r="B188" i="4"/>
  <c r="A188" i="4"/>
  <c r="T187" i="4"/>
  <c r="AR187" i="4"/>
  <c r="BD187" i="4"/>
  <c r="S187" i="4"/>
  <c r="AQ187" i="4"/>
  <c r="BC187" i="4"/>
  <c r="R187" i="4"/>
  <c r="AP187" i="4"/>
  <c r="BB187" i="4"/>
  <c r="U187" i="4"/>
  <c r="O187" i="4"/>
  <c r="W187" i="4"/>
  <c r="Q187" i="4"/>
  <c r="AM187" i="4"/>
  <c r="AO187" i="4"/>
  <c r="BA187" i="4"/>
  <c r="V187" i="4"/>
  <c r="P187" i="4"/>
  <c r="AN187" i="4"/>
  <c r="AZ187" i="4"/>
  <c r="AY187" i="4"/>
  <c r="AX187" i="4"/>
  <c r="AW187" i="4"/>
  <c r="AV187" i="4"/>
  <c r="AU187" i="4"/>
  <c r="AT187" i="4"/>
  <c r="AS187" i="4"/>
  <c r="AF187" i="4"/>
  <c r="AE187" i="4"/>
  <c r="AD187" i="4"/>
  <c r="AC187" i="4"/>
  <c r="AB187" i="4"/>
  <c r="AA187" i="4"/>
  <c r="Z187" i="4"/>
  <c r="Y187" i="4"/>
  <c r="X187" i="4"/>
  <c r="B187" i="4"/>
  <c r="A187" i="4"/>
  <c r="T186" i="4"/>
  <c r="AR186" i="4"/>
  <c r="BD186" i="4"/>
  <c r="S186" i="4"/>
  <c r="AQ186" i="4"/>
  <c r="BC186" i="4"/>
  <c r="R186" i="4"/>
  <c r="AP186" i="4"/>
  <c r="BB186" i="4"/>
  <c r="U186" i="4"/>
  <c r="O186" i="4"/>
  <c r="W186" i="4"/>
  <c r="Q186" i="4"/>
  <c r="AM186" i="4"/>
  <c r="AO186" i="4"/>
  <c r="BA186" i="4"/>
  <c r="V186" i="4"/>
  <c r="P186" i="4"/>
  <c r="AN186" i="4"/>
  <c r="AZ186" i="4"/>
  <c r="AY186" i="4"/>
  <c r="AX186" i="4"/>
  <c r="AW186" i="4"/>
  <c r="AV186" i="4"/>
  <c r="AU186" i="4"/>
  <c r="AT186" i="4"/>
  <c r="AS186" i="4"/>
  <c r="AF186" i="4"/>
  <c r="AE186" i="4"/>
  <c r="AD186" i="4"/>
  <c r="AC186" i="4"/>
  <c r="AB186" i="4"/>
  <c r="AA186" i="4"/>
  <c r="Z186" i="4"/>
  <c r="Y186" i="4"/>
  <c r="X186" i="4"/>
  <c r="B186" i="4"/>
  <c r="A186" i="4"/>
  <c r="T185" i="4"/>
  <c r="AR185" i="4"/>
  <c r="BD185" i="4"/>
  <c r="S185" i="4"/>
  <c r="AQ185" i="4"/>
  <c r="BC185" i="4"/>
  <c r="R185" i="4"/>
  <c r="AP185" i="4"/>
  <c r="BB185" i="4"/>
  <c r="U185" i="4"/>
  <c r="O185" i="4"/>
  <c r="W185" i="4"/>
  <c r="Q185" i="4"/>
  <c r="AM185" i="4"/>
  <c r="AO185" i="4"/>
  <c r="BA185" i="4"/>
  <c r="V185" i="4"/>
  <c r="P185" i="4"/>
  <c r="AN185" i="4"/>
  <c r="AZ185" i="4"/>
  <c r="AY185" i="4"/>
  <c r="AX185" i="4"/>
  <c r="AW185" i="4"/>
  <c r="AV185" i="4"/>
  <c r="AU185" i="4"/>
  <c r="AT185" i="4"/>
  <c r="AS185" i="4"/>
  <c r="AF185" i="4"/>
  <c r="AE185" i="4"/>
  <c r="AD185" i="4"/>
  <c r="AC185" i="4"/>
  <c r="AB185" i="4"/>
  <c r="AA185" i="4"/>
  <c r="Z185" i="4"/>
  <c r="Y185" i="4"/>
  <c r="X185" i="4"/>
  <c r="B185" i="4"/>
  <c r="A185" i="4"/>
  <c r="T183" i="4"/>
  <c r="AR183" i="4"/>
  <c r="BD183" i="4"/>
  <c r="S183" i="4"/>
  <c r="AQ183" i="4"/>
  <c r="BC183" i="4"/>
  <c r="R183" i="4"/>
  <c r="AP183" i="4"/>
  <c r="BB183" i="4"/>
  <c r="U183" i="4"/>
  <c r="O183" i="4"/>
  <c r="W183" i="4"/>
  <c r="Q183" i="4"/>
  <c r="AM183" i="4"/>
  <c r="AO183" i="4"/>
  <c r="BA183" i="4"/>
  <c r="V183" i="4"/>
  <c r="P183" i="4"/>
  <c r="AN183" i="4"/>
  <c r="AZ183" i="4"/>
  <c r="AY183" i="4"/>
  <c r="AX183" i="4"/>
  <c r="AW183" i="4"/>
  <c r="AV183" i="4"/>
  <c r="AU183" i="4"/>
  <c r="AT183" i="4"/>
  <c r="AS183" i="4"/>
  <c r="AF183" i="4"/>
  <c r="AE183" i="4"/>
  <c r="AD183" i="4"/>
  <c r="AC183" i="4"/>
  <c r="AB183" i="4"/>
  <c r="AA183" i="4"/>
  <c r="Z183" i="4"/>
  <c r="Y183" i="4"/>
  <c r="X183" i="4"/>
  <c r="B183" i="4"/>
  <c r="A183" i="4"/>
  <c r="T182" i="4"/>
  <c r="AR182" i="4"/>
  <c r="BD182" i="4"/>
  <c r="S182" i="4"/>
  <c r="AQ182" i="4"/>
  <c r="BC182" i="4"/>
  <c r="R182" i="4"/>
  <c r="AP182" i="4"/>
  <c r="BB182" i="4"/>
  <c r="U182" i="4"/>
  <c r="O182" i="4"/>
  <c r="W182" i="4"/>
  <c r="Q182" i="4"/>
  <c r="AM182" i="4"/>
  <c r="AO182" i="4"/>
  <c r="BA182" i="4"/>
  <c r="V182" i="4"/>
  <c r="P182" i="4"/>
  <c r="AN182" i="4"/>
  <c r="AZ182" i="4"/>
  <c r="AY182" i="4"/>
  <c r="AX182" i="4"/>
  <c r="AW182" i="4"/>
  <c r="AV182" i="4"/>
  <c r="AU182" i="4"/>
  <c r="AT182" i="4"/>
  <c r="AS182" i="4"/>
  <c r="AF182" i="4"/>
  <c r="AE182" i="4"/>
  <c r="AD182" i="4"/>
  <c r="AC182" i="4"/>
  <c r="AB182" i="4"/>
  <c r="AA182" i="4"/>
  <c r="Z182" i="4"/>
  <c r="Y182" i="4"/>
  <c r="X182" i="4"/>
  <c r="B182" i="4"/>
  <c r="A182" i="4"/>
  <c r="T181" i="4"/>
  <c r="AR181" i="4"/>
  <c r="BD181" i="4"/>
  <c r="S181" i="4"/>
  <c r="AQ181" i="4"/>
  <c r="BC181" i="4"/>
  <c r="R181" i="4"/>
  <c r="AP181" i="4"/>
  <c r="BB181" i="4"/>
  <c r="U181" i="4"/>
  <c r="O181" i="4"/>
  <c r="W181" i="4"/>
  <c r="Q181" i="4"/>
  <c r="AM181" i="4"/>
  <c r="AO181" i="4"/>
  <c r="BA181" i="4"/>
  <c r="V181" i="4"/>
  <c r="P181" i="4"/>
  <c r="AN181" i="4"/>
  <c r="AZ181" i="4"/>
  <c r="AY181" i="4"/>
  <c r="AX181" i="4"/>
  <c r="AW181" i="4"/>
  <c r="AV181" i="4"/>
  <c r="AU181" i="4"/>
  <c r="AT181" i="4"/>
  <c r="AS181" i="4"/>
  <c r="AF181" i="4"/>
  <c r="AE181" i="4"/>
  <c r="AD181" i="4"/>
  <c r="AC181" i="4"/>
  <c r="AB181" i="4"/>
  <c r="AA181" i="4"/>
  <c r="Z181" i="4"/>
  <c r="Y181" i="4"/>
  <c r="X181" i="4"/>
  <c r="B181" i="4"/>
  <c r="A181" i="4"/>
  <c r="T180" i="4"/>
  <c r="AR180" i="4"/>
  <c r="BD180" i="4"/>
  <c r="S180" i="4"/>
  <c r="AQ180" i="4"/>
  <c r="BC180" i="4"/>
  <c r="R180" i="4"/>
  <c r="AP180" i="4"/>
  <c r="BB180" i="4"/>
  <c r="U180" i="4"/>
  <c r="O180" i="4"/>
  <c r="W180" i="4"/>
  <c r="Q180" i="4"/>
  <c r="AM180" i="4"/>
  <c r="AO180" i="4"/>
  <c r="BA180" i="4"/>
  <c r="V180" i="4"/>
  <c r="P180" i="4"/>
  <c r="AN180" i="4"/>
  <c r="AZ180" i="4"/>
  <c r="AY180" i="4"/>
  <c r="AX180" i="4"/>
  <c r="AW180" i="4"/>
  <c r="AV180" i="4"/>
  <c r="AU180" i="4"/>
  <c r="AT180" i="4"/>
  <c r="AS180" i="4"/>
  <c r="AF180" i="4"/>
  <c r="AE180" i="4"/>
  <c r="AD180" i="4"/>
  <c r="AC180" i="4"/>
  <c r="AB180" i="4"/>
  <c r="AA180" i="4"/>
  <c r="Z180" i="4"/>
  <c r="Y180" i="4"/>
  <c r="X180" i="4"/>
  <c r="B180" i="4"/>
  <c r="A180" i="4"/>
  <c r="T176" i="4"/>
  <c r="AR176" i="4"/>
  <c r="BD176" i="4"/>
  <c r="S176" i="4"/>
  <c r="AQ176" i="4"/>
  <c r="BC176" i="4"/>
  <c r="R176" i="4"/>
  <c r="AP176" i="4"/>
  <c r="BB176" i="4"/>
  <c r="U176" i="4"/>
  <c r="O176" i="4"/>
  <c r="W176" i="4"/>
  <c r="Q176" i="4"/>
  <c r="AM176" i="4"/>
  <c r="AO176" i="4"/>
  <c r="BA176" i="4"/>
  <c r="V176" i="4"/>
  <c r="P176" i="4"/>
  <c r="AN176" i="4"/>
  <c r="AZ176" i="4"/>
  <c r="AY176" i="4"/>
  <c r="AX176" i="4"/>
  <c r="AW176" i="4"/>
  <c r="AV176" i="4"/>
  <c r="AU176" i="4"/>
  <c r="AT176" i="4"/>
  <c r="AS176" i="4"/>
  <c r="AF176" i="4"/>
  <c r="AE176" i="4"/>
  <c r="AD176" i="4"/>
  <c r="AC176" i="4"/>
  <c r="AB176" i="4"/>
  <c r="AA176" i="4"/>
  <c r="Z176" i="4"/>
  <c r="Y176" i="4"/>
  <c r="X176" i="4"/>
  <c r="B176" i="4"/>
  <c r="A176" i="4"/>
  <c r="T175" i="4"/>
  <c r="AR175" i="4"/>
  <c r="BD175" i="4"/>
  <c r="S175" i="4"/>
  <c r="AQ175" i="4"/>
  <c r="BC175" i="4"/>
  <c r="R175" i="4"/>
  <c r="AP175" i="4"/>
  <c r="BB175" i="4"/>
  <c r="U175" i="4"/>
  <c r="O175" i="4"/>
  <c r="W175" i="4"/>
  <c r="Q175" i="4"/>
  <c r="AM175" i="4"/>
  <c r="AO175" i="4"/>
  <c r="BA175" i="4"/>
  <c r="V175" i="4"/>
  <c r="P175" i="4"/>
  <c r="AN175" i="4"/>
  <c r="AZ175" i="4"/>
  <c r="AY175" i="4"/>
  <c r="AX175" i="4"/>
  <c r="AW175" i="4"/>
  <c r="AV175" i="4"/>
  <c r="AU175" i="4"/>
  <c r="AT175" i="4"/>
  <c r="AS175" i="4"/>
  <c r="AF175" i="4"/>
  <c r="AE175" i="4"/>
  <c r="AD175" i="4"/>
  <c r="AC175" i="4"/>
  <c r="AB175" i="4"/>
  <c r="AA175" i="4"/>
  <c r="Z175" i="4"/>
  <c r="Y175" i="4"/>
  <c r="X175" i="4"/>
  <c r="B175" i="4"/>
  <c r="A175" i="4"/>
  <c r="T174" i="4"/>
  <c r="AR174" i="4"/>
  <c r="BD174" i="4"/>
  <c r="S174" i="4"/>
  <c r="AQ174" i="4"/>
  <c r="BC174" i="4"/>
  <c r="R174" i="4"/>
  <c r="AP174" i="4"/>
  <c r="BB174" i="4"/>
  <c r="U174" i="4"/>
  <c r="O174" i="4"/>
  <c r="W174" i="4"/>
  <c r="Q174" i="4"/>
  <c r="AM174" i="4"/>
  <c r="AO174" i="4"/>
  <c r="BA174" i="4"/>
  <c r="V174" i="4"/>
  <c r="P174" i="4"/>
  <c r="AN174" i="4"/>
  <c r="AZ174" i="4"/>
  <c r="AY174" i="4"/>
  <c r="AX174" i="4"/>
  <c r="AW174" i="4"/>
  <c r="AV174" i="4"/>
  <c r="AU174" i="4"/>
  <c r="AT174" i="4"/>
  <c r="AS174" i="4"/>
  <c r="AF174" i="4"/>
  <c r="AE174" i="4"/>
  <c r="AD174" i="4"/>
  <c r="AC174" i="4"/>
  <c r="AB174" i="4"/>
  <c r="AA174" i="4"/>
  <c r="Z174" i="4"/>
  <c r="Y174" i="4"/>
  <c r="X174" i="4"/>
  <c r="B174" i="4"/>
  <c r="A174" i="4"/>
  <c r="T173" i="4"/>
  <c r="AR173" i="4"/>
  <c r="BD173" i="4"/>
  <c r="S173" i="4"/>
  <c r="AQ173" i="4"/>
  <c r="BC173" i="4"/>
  <c r="R173" i="4"/>
  <c r="AP173" i="4"/>
  <c r="BB173" i="4"/>
  <c r="U173" i="4"/>
  <c r="O173" i="4"/>
  <c r="W173" i="4"/>
  <c r="Q173" i="4"/>
  <c r="AM173" i="4"/>
  <c r="AO173" i="4"/>
  <c r="BA173" i="4"/>
  <c r="V173" i="4"/>
  <c r="P173" i="4"/>
  <c r="AN173" i="4"/>
  <c r="AZ173" i="4"/>
  <c r="AY173" i="4"/>
  <c r="AX173" i="4"/>
  <c r="AW173" i="4"/>
  <c r="AV173" i="4"/>
  <c r="AU173" i="4"/>
  <c r="AT173" i="4"/>
  <c r="AS173" i="4"/>
  <c r="AF173" i="4"/>
  <c r="AE173" i="4"/>
  <c r="AD173" i="4"/>
  <c r="AC173" i="4"/>
  <c r="AB173" i="4"/>
  <c r="AA173" i="4"/>
  <c r="Z173" i="4"/>
  <c r="Y173" i="4"/>
  <c r="X173" i="4"/>
  <c r="B173" i="4"/>
  <c r="A173" i="4"/>
  <c r="T172" i="4"/>
  <c r="AR172" i="4"/>
  <c r="BD172" i="4"/>
  <c r="S172" i="4"/>
  <c r="AQ172" i="4"/>
  <c r="BC172" i="4"/>
  <c r="R172" i="4"/>
  <c r="AP172" i="4"/>
  <c r="BB172" i="4"/>
  <c r="U172" i="4"/>
  <c r="O172" i="4"/>
  <c r="W172" i="4"/>
  <c r="Q172" i="4"/>
  <c r="AM172" i="4"/>
  <c r="AO172" i="4"/>
  <c r="BA172" i="4"/>
  <c r="V172" i="4"/>
  <c r="P172" i="4"/>
  <c r="AN172" i="4"/>
  <c r="AZ172" i="4"/>
  <c r="AY172" i="4"/>
  <c r="AX172" i="4"/>
  <c r="AW172" i="4"/>
  <c r="AV172" i="4"/>
  <c r="AU172" i="4"/>
  <c r="AT172" i="4"/>
  <c r="AS172" i="4"/>
  <c r="AF172" i="4"/>
  <c r="AE172" i="4"/>
  <c r="AD172" i="4"/>
  <c r="AC172" i="4"/>
  <c r="AB172" i="4"/>
  <c r="AA172" i="4"/>
  <c r="Z172" i="4"/>
  <c r="Y172" i="4"/>
  <c r="X172" i="4"/>
  <c r="B172" i="4"/>
  <c r="A172" i="4"/>
  <c r="T171" i="4"/>
  <c r="AR171" i="4"/>
  <c r="BD171" i="4"/>
  <c r="S171" i="4"/>
  <c r="AQ171" i="4"/>
  <c r="BC171" i="4"/>
  <c r="R171" i="4"/>
  <c r="AP171" i="4"/>
  <c r="BB171" i="4"/>
  <c r="U171" i="4"/>
  <c r="O171" i="4"/>
  <c r="W171" i="4"/>
  <c r="Q171" i="4"/>
  <c r="AM171" i="4"/>
  <c r="AO171" i="4"/>
  <c r="BA171" i="4"/>
  <c r="V171" i="4"/>
  <c r="P171" i="4"/>
  <c r="AN171" i="4"/>
  <c r="AZ171" i="4"/>
  <c r="AY171" i="4"/>
  <c r="AX171" i="4"/>
  <c r="AW171" i="4"/>
  <c r="AV171" i="4"/>
  <c r="AU171" i="4"/>
  <c r="AT171" i="4"/>
  <c r="AS171" i="4"/>
  <c r="AF171" i="4"/>
  <c r="AE171" i="4"/>
  <c r="AD171" i="4"/>
  <c r="AC171" i="4"/>
  <c r="AB171" i="4"/>
  <c r="AA171" i="4"/>
  <c r="Z171" i="4"/>
  <c r="Y171" i="4"/>
  <c r="X171" i="4"/>
  <c r="B171" i="4"/>
  <c r="A171" i="4"/>
  <c r="T170" i="4"/>
  <c r="AR170" i="4"/>
  <c r="BD170" i="4"/>
  <c r="S170" i="4"/>
  <c r="AQ170" i="4"/>
  <c r="BC170" i="4"/>
  <c r="R170" i="4"/>
  <c r="AP170" i="4"/>
  <c r="BB170" i="4"/>
  <c r="U170" i="4"/>
  <c r="O170" i="4"/>
  <c r="W170" i="4"/>
  <c r="Q170" i="4"/>
  <c r="AM170" i="4"/>
  <c r="AO170" i="4"/>
  <c r="BA170" i="4"/>
  <c r="V170" i="4"/>
  <c r="P170" i="4"/>
  <c r="AN170" i="4"/>
  <c r="AZ170" i="4"/>
  <c r="AY170" i="4"/>
  <c r="AX170" i="4"/>
  <c r="AW170" i="4"/>
  <c r="AV170" i="4"/>
  <c r="AU170" i="4"/>
  <c r="AT170" i="4"/>
  <c r="AS170" i="4"/>
  <c r="AF170" i="4"/>
  <c r="AE170" i="4"/>
  <c r="AD170" i="4"/>
  <c r="AC170" i="4"/>
  <c r="AB170" i="4"/>
  <c r="AA170" i="4"/>
  <c r="Z170" i="4"/>
  <c r="Y170" i="4"/>
  <c r="X170" i="4"/>
  <c r="B170" i="4"/>
  <c r="A170" i="4"/>
  <c r="T169" i="4"/>
  <c r="AR169" i="4"/>
  <c r="BD169" i="4"/>
  <c r="S169" i="4"/>
  <c r="AQ169" i="4"/>
  <c r="BC169" i="4"/>
  <c r="R169" i="4"/>
  <c r="AP169" i="4"/>
  <c r="BB169" i="4"/>
  <c r="U169" i="4"/>
  <c r="O169" i="4"/>
  <c r="W169" i="4"/>
  <c r="Q169" i="4"/>
  <c r="AM169" i="4"/>
  <c r="AO169" i="4"/>
  <c r="BA169" i="4"/>
  <c r="V169" i="4"/>
  <c r="P169" i="4"/>
  <c r="AN169" i="4"/>
  <c r="AZ169" i="4"/>
  <c r="AY169" i="4"/>
  <c r="AX169" i="4"/>
  <c r="AW169" i="4"/>
  <c r="AV169" i="4"/>
  <c r="AU169" i="4"/>
  <c r="AT169" i="4"/>
  <c r="AS169" i="4"/>
  <c r="AF169" i="4"/>
  <c r="AE169" i="4"/>
  <c r="AD169" i="4"/>
  <c r="AC169" i="4"/>
  <c r="AB169" i="4"/>
  <c r="AA169" i="4"/>
  <c r="Z169" i="4"/>
  <c r="Y169" i="4"/>
  <c r="X169" i="4"/>
  <c r="B169" i="4"/>
  <c r="A169" i="4"/>
  <c r="T168" i="4"/>
  <c r="AR168" i="4"/>
  <c r="BD168" i="4"/>
  <c r="S168" i="4"/>
  <c r="AQ168" i="4"/>
  <c r="BC168" i="4"/>
  <c r="R168" i="4"/>
  <c r="AP168" i="4"/>
  <c r="BB168" i="4"/>
  <c r="U168" i="4"/>
  <c r="O168" i="4"/>
  <c r="W168" i="4"/>
  <c r="Q168" i="4"/>
  <c r="AM168" i="4"/>
  <c r="AO168" i="4"/>
  <c r="BA168" i="4"/>
  <c r="V168" i="4"/>
  <c r="P168" i="4"/>
  <c r="AN168" i="4"/>
  <c r="AZ168" i="4"/>
  <c r="AY168" i="4"/>
  <c r="AX168" i="4"/>
  <c r="AW168" i="4"/>
  <c r="AV168" i="4"/>
  <c r="AU168" i="4"/>
  <c r="AT168" i="4"/>
  <c r="AS168" i="4"/>
  <c r="AF168" i="4"/>
  <c r="AE168" i="4"/>
  <c r="AD168" i="4"/>
  <c r="AC168" i="4"/>
  <c r="AB168" i="4"/>
  <c r="AA168" i="4"/>
  <c r="Z168" i="4"/>
  <c r="Y168" i="4"/>
  <c r="X168" i="4"/>
  <c r="B168" i="4"/>
  <c r="A168" i="4"/>
  <c r="T167" i="4"/>
  <c r="AR167" i="4"/>
  <c r="BD167" i="4"/>
  <c r="S167" i="4"/>
  <c r="AQ167" i="4"/>
  <c r="BC167" i="4"/>
  <c r="R167" i="4"/>
  <c r="AP167" i="4"/>
  <c r="BB167" i="4"/>
  <c r="U167" i="4"/>
  <c r="O167" i="4"/>
  <c r="W167" i="4"/>
  <c r="Q167" i="4"/>
  <c r="AM167" i="4"/>
  <c r="AO167" i="4"/>
  <c r="BA167" i="4"/>
  <c r="V167" i="4"/>
  <c r="P167" i="4"/>
  <c r="AN167" i="4"/>
  <c r="AZ167" i="4"/>
  <c r="AY167" i="4"/>
  <c r="AX167" i="4"/>
  <c r="AW167" i="4"/>
  <c r="AV167" i="4"/>
  <c r="AU167" i="4"/>
  <c r="AT167" i="4"/>
  <c r="AS167" i="4"/>
  <c r="AF167" i="4"/>
  <c r="AE167" i="4"/>
  <c r="AD167" i="4"/>
  <c r="AC167" i="4"/>
  <c r="AB167" i="4"/>
  <c r="AA167" i="4"/>
  <c r="Z167" i="4"/>
  <c r="Y167" i="4"/>
  <c r="X167" i="4"/>
  <c r="B167" i="4"/>
  <c r="A167" i="4"/>
  <c r="T165" i="4"/>
  <c r="AR165" i="4"/>
  <c r="BD165" i="4"/>
  <c r="S165" i="4"/>
  <c r="AQ165" i="4"/>
  <c r="BC165" i="4"/>
  <c r="R165" i="4"/>
  <c r="AP165" i="4"/>
  <c r="BB165" i="4"/>
  <c r="U165" i="4"/>
  <c r="O165" i="4"/>
  <c r="W165" i="4"/>
  <c r="Q165" i="4"/>
  <c r="AM165" i="4"/>
  <c r="AO165" i="4"/>
  <c r="BA165" i="4"/>
  <c r="V165" i="4"/>
  <c r="P165" i="4"/>
  <c r="AN165" i="4"/>
  <c r="AZ165" i="4"/>
  <c r="AY165" i="4"/>
  <c r="AX165" i="4"/>
  <c r="AW165" i="4"/>
  <c r="AV165" i="4"/>
  <c r="AU165" i="4"/>
  <c r="AT165" i="4"/>
  <c r="AS165" i="4"/>
  <c r="AF165" i="4"/>
  <c r="AE165" i="4"/>
  <c r="AD165" i="4"/>
  <c r="AC165" i="4"/>
  <c r="AB165" i="4"/>
  <c r="AA165" i="4"/>
  <c r="Z165" i="4"/>
  <c r="Y165" i="4"/>
  <c r="X165" i="4"/>
  <c r="B165" i="4"/>
  <c r="A165" i="4"/>
  <c r="T166" i="4"/>
  <c r="AR166" i="4"/>
  <c r="BD166" i="4"/>
  <c r="S166" i="4"/>
  <c r="AQ166" i="4"/>
  <c r="BC166" i="4"/>
  <c r="R166" i="4"/>
  <c r="AP166" i="4"/>
  <c r="BB166" i="4"/>
  <c r="U166" i="4"/>
  <c r="O166" i="4"/>
  <c r="W166" i="4"/>
  <c r="Q166" i="4"/>
  <c r="AM166" i="4"/>
  <c r="AO166" i="4"/>
  <c r="BA166" i="4"/>
  <c r="V166" i="4"/>
  <c r="P166" i="4"/>
  <c r="AN166" i="4"/>
  <c r="AZ166" i="4"/>
  <c r="AY166" i="4"/>
  <c r="AX166" i="4"/>
  <c r="AW166" i="4"/>
  <c r="AV166" i="4"/>
  <c r="AU166" i="4"/>
  <c r="AT166" i="4"/>
  <c r="AS166" i="4"/>
  <c r="AF166" i="4"/>
  <c r="AE166" i="4"/>
  <c r="AD166" i="4"/>
  <c r="AC166" i="4"/>
  <c r="AB166" i="4"/>
  <c r="AA166" i="4"/>
  <c r="Z166" i="4"/>
  <c r="Y166" i="4"/>
  <c r="X166" i="4"/>
  <c r="B166" i="4"/>
  <c r="A166" i="4"/>
  <c r="T164" i="4"/>
  <c r="AR164" i="4"/>
  <c r="BD164" i="4"/>
  <c r="S164" i="4"/>
  <c r="AQ164" i="4"/>
  <c r="BC164" i="4"/>
  <c r="R164" i="4"/>
  <c r="AP164" i="4"/>
  <c r="BB164" i="4"/>
  <c r="U164" i="4"/>
  <c r="O164" i="4"/>
  <c r="W164" i="4"/>
  <c r="Q164" i="4"/>
  <c r="AM164" i="4"/>
  <c r="AO164" i="4"/>
  <c r="BA164" i="4"/>
  <c r="V164" i="4"/>
  <c r="P164" i="4"/>
  <c r="AN164" i="4"/>
  <c r="AZ164" i="4"/>
  <c r="AY164" i="4"/>
  <c r="AX164" i="4"/>
  <c r="AW164" i="4"/>
  <c r="AV164" i="4"/>
  <c r="AU164" i="4"/>
  <c r="AT164" i="4"/>
  <c r="AS164" i="4"/>
  <c r="AF164" i="4"/>
  <c r="AE164" i="4"/>
  <c r="AD164" i="4"/>
  <c r="AC164" i="4"/>
  <c r="AB164" i="4"/>
  <c r="AA164" i="4"/>
  <c r="Z164" i="4"/>
  <c r="Y164" i="4"/>
  <c r="X164" i="4"/>
  <c r="B164" i="4"/>
  <c r="A164" i="4"/>
  <c r="T163" i="4"/>
  <c r="AR163" i="4"/>
  <c r="BD163" i="4"/>
  <c r="S163" i="4"/>
  <c r="AQ163" i="4"/>
  <c r="BC163" i="4"/>
  <c r="R163" i="4"/>
  <c r="AP163" i="4"/>
  <c r="BB163" i="4"/>
  <c r="U163" i="4"/>
  <c r="O163" i="4"/>
  <c r="W163" i="4"/>
  <c r="Q163" i="4"/>
  <c r="AM163" i="4"/>
  <c r="AO163" i="4"/>
  <c r="BA163" i="4"/>
  <c r="V163" i="4"/>
  <c r="P163" i="4"/>
  <c r="AN163" i="4"/>
  <c r="AZ163" i="4"/>
  <c r="AY163" i="4"/>
  <c r="AX163" i="4"/>
  <c r="AW163" i="4"/>
  <c r="AV163" i="4"/>
  <c r="AU163" i="4"/>
  <c r="AT163" i="4"/>
  <c r="AS163" i="4"/>
  <c r="AF163" i="4"/>
  <c r="AE163" i="4"/>
  <c r="AD163" i="4"/>
  <c r="AC163" i="4"/>
  <c r="AB163" i="4"/>
  <c r="AA163" i="4"/>
  <c r="Z163" i="4"/>
  <c r="Y163" i="4"/>
  <c r="X163" i="4"/>
  <c r="B163" i="4"/>
  <c r="A163" i="4"/>
  <c r="T162" i="4"/>
  <c r="AR162" i="4"/>
  <c r="BD162" i="4"/>
  <c r="S162" i="4"/>
  <c r="AQ162" i="4"/>
  <c r="BC162" i="4"/>
  <c r="R162" i="4"/>
  <c r="AP162" i="4"/>
  <c r="BB162" i="4"/>
  <c r="U162" i="4"/>
  <c r="O162" i="4"/>
  <c r="W162" i="4"/>
  <c r="Q162" i="4"/>
  <c r="AM162" i="4"/>
  <c r="AO162" i="4"/>
  <c r="BA162" i="4"/>
  <c r="V162" i="4"/>
  <c r="P162" i="4"/>
  <c r="AN162" i="4"/>
  <c r="AZ162" i="4"/>
  <c r="AY162" i="4"/>
  <c r="AX162" i="4"/>
  <c r="AW162" i="4"/>
  <c r="AV162" i="4"/>
  <c r="AU162" i="4"/>
  <c r="AT162" i="4"/>
  <c r="AS162" i="4"/>
  <c r="AF162" i="4"/>
  <c r="AE162" i="4"/>
  <c r="AD162" i="4"/>
  <c r="AC162" i="4"/>
  <c r="AB162" i="4"/>
  <c r="AA162" i="4"/>
  <c r="Z162" i="4"/>
  <c r="Y162" i="4"/>
  <c r="X162" i="4"/>
  <c r="B162" i="4"/>
  <c r="A162" i="4"/>
  <c r="T161" i="4"/>
  <c r="AR161" i="4"/>
  <c r="BD161" i="4"/>
  <c r="S161" i="4"/>
  <c r="AQ161" i="4"/>
  <c r="BC161" i="4"/>
  <c r="R161" i="4"/>
  <c r="AP161" i="4"/>
  <c r="BB161" i="4"/>
  <c r="U161" i="4"/>
  <c r="O161" i="4"/>
  <c r="W161" i="4"/>
  <c r="Q161" i="4"/>
  <c r="AM161" i="4"/>
  <c r="AO161" i="4"/>
  <c r="BA161" i="4"/>
  <c r="V161" i="4"/>
  <c r="P161" i="4"/>
  <c r="AN161" i="4"/>
  <c r="AZ161" i="4"/>
  <c r="AY161" i="4"/>
  <c r="AX161" i="4"/>
  <c r="AW161" i="4"/>
  <c r="AV161" i="4"/>
  <c r="AU161" i="4"/>
  <c r="AT161" i="4"/>
  <c r="AS161" i="4"/>
  <c r="AF161" i="4"/>
  <c r="AE161" i="4"/>
  <c r="AD161" i="4"/>
  <c r="AC161" i="4"/>
  <c r="AB161" i="4"/>
  <c r="AA161" i="4"/>
  <c r="Z161" i="4"/>
  <c r="Y161" i="4"/>
  <c r="X161" i="4"/>
  <c r="B161" i="4"/>
  <c r="A161" i="4"/>
  <c r="T160" i="4"/>
  <c r="AR160" i="4"/>
  <c r="BD160" i="4"/>
  <c r="S160" i="4"/>
  <c r="AQ160" i="4"/>
  <c r="BC160" i="4"/>
  <c r="R160" i="4"/>
  <c r="AP160" i="4"/>
  <c r="BB160" i="4"/>
  <c r="U160" i="4"/>
  <c r="O160" i="4"/>
  <c r="W160" i="4"/>
  <c r="Q160" i="4"/>
  <c r="AM160" i="4"/>
  <c r="AO160" i="4"/>
  <c r="BA160" i="4"/>
  <c r="V160" i="4"/>
  <c r="P160" i="4"/>
  <c r="AN160" i="4"/>
  <c r="AZ160" i="4"/>
  <c r="AY160" i="4"/>
  <c r="AX160" i="4"/>
  <c r="AW160" i="4"/>
  <c r="AV160" i="4"/>
  <c r="AU160" i="4"/>
  <c r="AT160" i="4"/>
  <c r="AS160" i="4"/>
  <c r="AF160" i="4"/>
  <c r="AE160" i="4"/>
  <c r="AD160" i="4"/>
  <c r="AC160" i="4"/>
  <c r="AB160" i="4"/>
  <c r="AA160" i="4"/>
  <c r="Z160" i="4"/>
  <c r="Y160" i="4"/>
  <c r="X160" i="4"/>
  <c r="B160" i="4"/>
  <c r="A160" i="4"/>
  <c r="T159" i="4"/>
  <c r="AR159" i="4"/>
  <c r="BD159" i="4"/>
  <c r="S159" i="4"/>
  <c r="AQ159" i="4"/>
  <c r="BC159" i="4"/>
  <c r="R159" i="4"/>
  <c r="AP159" i="4"/>
  <c r="BB159" i="4"/>
  <c r="U159" i="4"/>
  <c r="O159" i="4"/>
  <c r="W159" i="4"/>
  <c r="Q159" i="4"/>
  <c r="AM159" i="4"/>
  <c r="AO159" i="4"/>
  <c r="BA159" i="4"/>
  <c r="V159" i="4"/>
  <c r="P159" i="4"/>
  <c r="AN159" i="4"/>
  <c r="AZ159" i="4"/>
  <c r="AY159" i="4"/>
  <c r="AX159" i="4"/>
  <c r="AW159" i="4"/>
  <c r="AV159" i="4"/>
  <c r="AU159" i="4"/>
  <c r="AT159" i="4"/>
  <c r="AS159" i="4"/>
  <c r="AF159" i="4"/>
  <c r="AE159" i="4"/>
  <c r="AD159" i="4"/>
  <c r="AC159" i="4"/>
  <c r="AB159" i="4"/>
  <c r="AA159" i="4"/>
  <c r="Z159" i="4"/>
  <c r="Y159" i="4"/>
  <c r="X159" i="4"/>
  <c r="B159" i="4"/>
  <c r="A159" i="4"/>
  <c r="T157" i="4"/>
  <c r="AR157" i="4"/>
  <c r="BD157" i="4"/>
  <c r="S157" i="4"/>
  <c r="AQ157" i="4"/>
  <c r="BC157" i="4"/>
  <c r="R157" i="4"/>
  <c r="AP157" i="4"/>
  <c r="BB157" i="4"/>
  <c r="U157" i="4"/>
  <c r="O157" i="4"/>
  <c r="W157" i="4"/>
  <c r="Q157" i="4"/>
  <c r="AM157" i="4"/>
  <c r="AO157" i="4"/>
  <c r="BA157" i="4"/>
  <c r="V157" i="4"/>
  <c r="P157" i="4"/>
  <c r="AN157" i="4"/>
  <c r="AZ157" i="4"/>
  <c r="AY157" i="4"/>
  <c r="AX157" i="4"/>
  <c r="AW157" i="4"/>
  <c r="AV157" i="4"/>
  <c r="AU157" i="4"/>
  <c r="AT157" i="4"/>
  <c r="AS157" i="4"/>
  <c r="AF157" i="4"/>
  <c r="AE157" i="4"/>
  <c r="AD157" i="4"/>
  <c r="AC157" i="4"/>
  <c r="AB157" i="4"/>
  <c r="AA157" i="4"/>
  <c r="Z157" i="4"/>
  <c r="Y157" i="4"/>
  <c r="X157" i="4"/>
  <c r="B157" i="4"/>
  <c r="A157" i="4"/>
  <c r="T156" i="4"/>
  <c r="AR156" i="4"/>
  <c r="BD156" i="4"/>
  <c r="S156" i="4"/>
  <c r="AQ156" i="4"/>
  <c r="BC156" i="4"/>
  <c r="R156" i="4"/>
  <c r="AP156" i="4"/>
  <c r="BB156" i="4"/>
  <c r="U156" i="4"/>
  <c r="O156" i="4"/>
  <c r="W156" i="4"/>
  <c r="Q156" i="4"/>
  <c r="AM156" i="4"/>
  <c r="AO156" i="4"/>
  <c r="BA156" i="4"/>
  <c r="V156" i="4"/>
  <c r="P156" i="4"/>
  <c r="AN156" i="4"/>
  <c r="AZ156" i="4"/>
  <c r="AY156" i="4"/>
  <c r="AX156" i="4"/>
  <c r="AW156" i="4"/>
  <c r="AV156" i="4"/>
  <c r="AU156" i="4"/>
  <c r="AT156" i="4"/>
  <c r="AS156" i="4"/>
  <c r="AF156" i="4"/>
  <c r="AE156" i="4"/>
  <c r="AD156" i="4"/>
  <c r="AC156" i="4"/>
  <c r="AB156" i="4"/>
  <c r="AA156" i="4"/>
  <c r="Z156" i="4"/>
  <c r="Y156" i="4"/>
  <c r="X156" i="4"/>
  <c r="B156" i="4"/>
  <c r="A156" i="4"/>
  <c r="T149" i="4"/>
  <c r="AR149" i="4"/>
  <c r="BD149" i="4"/>
  <c r="S149" i="4"/>
  <c r="AQ149" i="4"/>
  <c r="BC149" i="4"/>
  <c r="R149" i="4"/>
  <c r="AP149" i="4"/>
  <c r="BB149" i="4"/>
  <c r="U149" i="4"/>
  <c r="O149" i="4"/>
  <c r="W149" i="4"/>
  <c r="Q149" i="4"/>
  <c r="AM149" i="4"/>
  <c r="AO149" i="4"/>
  <c r="BA149" i="4"/>
  <c r="V149" i="4"/>
  <c r="P149" i="4"/>
  <c r="AN149" i="4"/>
  <c r="AZ149" i="4"/>
  <c r="AY149" i="4"/>
  <c r="AX149" i="4"/>
  <c r="AW149" i="4"/>
  <c r="AV149" i="4"/>
  <c r="AU149" i="4"/>
  <c r="AT149" i="4"/>
  <c r="AS149" i="4"/>
  <c r="AF149" i="4"/>
  <c r="AE149" i="4"/>
  <c r="AD149" i="4"/>
  <c r="AC149" i="4"/>
  <c r="AB149" i="4"/>
  <c r="AA149" i="4"/>
  <c r="Z149" i="4"/>
  <c r="Y149" i="4"/>
  <c r="X149" i="4"/>
  <c r="B149" i="4"/>
  <c r="A149" i="4"/>
  <c r="T150" i="4"/>
  <c r="AR150" i="4"/>
  <c r="BD150" i="4"/>
  <c r="S150" i="4"/>
  <c r="AQ150" i="4"/>
  <c r="BC150" i="4"/>
  <c r="R150" i="4"/>
  <c r="AP150" i="4"/>
  <c r="BB150" i="4"/>
  <c r="U150" i="4"/>
  <c r="O150" i="4"/>
  <c r="W150" i="4"/>
  <c r="Q150" i="4"/>
  <c r="AM150" i="4"/>
  <c r="AO150" i="4"/>
  <c r="BA150" i="4"/>
  <c r="V150" i="4"/>
  <c r="P150" i="4"/>
  <c r="AN150" i="4"/>
  <c r="AZ150" i="4"/>
  <c r="AY150" i="4"/>
  <c r="AX150" i="4"/>
  <c r="AW150" i="4"/>
  <c r="AV150" i="4"/>
  <c r="AU150" i="4"/>
  <c r="AT150" i="4"/>
  <c r="AS150" i="4"/>
  <c r="AF150" i="4"/>
  <c r="AE150" i="4"/>
  <c r="AD150" i="4"/>
  <c r="AC150" i="4"/>
  <c r="AB150" i="4"/>
  <c r="AA150" i="4"/>
  <c r="Z150" i="4"/>
  <c r="Y150" i="4"/>
  <c r="X150" i="4"/>
  <c r="B150" i="4"/>
  <c r="A150" i="4"/>
  <c r="T151" i="4"/>
  <c r="AR151" i="4"/>
  <c r="BD151" i="4"/>
  <c r="S151" i="4"/>
  <c r="AQ151" i="4"/>
  <c r="BC151" i="4"/>
  <c r="R151" i="4"/>
  <c r="AP151" i="4"/>
  <c r="BB151" i="4"/>
  <c r="U151" i="4"/>
  <c r="O151" i="4"/>
  <c r="W151" i="4"/>
  <c r="Q151" i="4"/>
  <c r="AM151" i="4"/>
  <c r="AO151" i="4"/>
  <c r="BA151" i="4"/>
  <c r="V151" i="4"/>
  <c r="P151" i="4"/>
  <c r="AN151" i="4"/>
  <c r="AZ151" i="4"/>
  <c r="AY151" i="4"/>
  <c r="AX151" i="4"/>
  <c r="AW151" i="4"/>
  <c r="AV151" i="4"/>
  <c r="AU151" i="4"/>
  <c r="AT151" i="4"/>
  <c r="AS151" i="4"/>
  <c r="AF151" i="4"/>
  <c r="AE151" i="4"/>
  <c r="AD151" i="4"/>
  <c r="AC151" i="4"/>
  <c r="AB151" i="4"/>
  <c r="AA151" i="4"/>
  <c r="Z151" i="4"/>
  <c r="Y151" i="4"/>
  <c r="X151" i="4"/>
  <c r="B151" i="4"/>
  <c r="A151" i="4"/>
  <c r="T152" i="4"/>
  <c r="AR152" i="4"/>
  <c r="BD152" i="4"/>
  <c r="S152" i="4"/>
  <c r="AQ152" i="4"/>
  <c r="BC152" i="4"/>
  <c r="R152" i="4"/>
  <c r="AP152" i="4"/>
  <c r="BB152" i="4"/>
  <c r="U152" i="4"/>
  <c r="O152" i="4"/>
  <c r="W152" i="4"/>
  <c r="Q152" i="4"/>
  <c r="AM152" i="4"/>
  <c r="AO152" i="4"/>
  <c r="BA152" i="4"/>
  <c r="V152" i="4"/>
  <c r="P152" i="4"/>
  <c r="AN152" i="4"/>
  <c r="AZ152" i="4"/>
  <c r="AY152" i="4"/>
  <c r="AX152" i="4"/>
  <c r="AW152" i="4"/>
  <c r="AV152" i="4"/>
  <c r="AU152" i="4"/>
  <c r="AT152" i="4"/>
  <c r="AS152" i="4"/>
  <c r="AF152" i="4"/>
  <c r="AE152" i="4"/>
  <c r="AD152" i="4"/>
  <c r="AC152" i="4"/>
  <c r="AB152" i="4"/>
  <c r="AA152" i="4"/>
  <c r="Z152" i="4"/>
  <c r="Y152" i="4"/>
  <c r="X152" i="4"/>
  <c r="B152" i="4"/>
  <c r="A152" i="4"/>
  <c r="T153" i="4"/>
  <c r="AR153" i="4"/>
  <c r="BD153" i="4"/>
  <c r="S153" i="4"/>
  <c r="AQ153" i="4"/>
  <c r="BC153" i="4"/>
  <c r="R153" i="4"/>
  <c r="AP153" i="4"/>
  <c r="BB153" i="4"/>
  <c r="U153" i="4"/>
  <c r="O153" i="4"/>
  <c r="W153" i="4"/>
  <c r="Q153" i="4"/>
  <c r="AM153" i="4"/>
  <c r="AO153" i="4"/>
  <c r="BA153" i="4"/>
  <c r="V153" i="4"/>
  <c r="P153" i="4"/>
  <c r="AN153" i="4"/>
  <c r="AZ153" i="4"/>
  <c r="AY153" i="4"/>
  <c r="AX153" i="4"/>
  <c r="AW153" i="4"/>
  <c r="AV153" i="4"/>
  <c r="AU153" i="4"/>
  <c r="AT153" i="4"/>
  <c r="AS153" i="4"/>
  <c r="AF153" i="4"/>
  <c r="AE153" i="4"/>
  <c r="AD153" i="4"/>
  <c r="AC153" i="4"/>
  <c r="AB153" i="4"/>
  <c r="AA153" i="4"/>
  <c r="Z153" i="4"/>
  <c r="Y153" i="4"/>
  <c r="X153" i="4"/>
  <c r="B153" i="4"/>
  <c r="A153" i="4"/>
  <c r="T154" i="4"/>
  <c r="AR154" i="4"/>
  <c r="BD154" i="4"/>
  <c r="S154" i="4"/>
  <c r="AQ154" i="4"/>
  <c r="BC154" i="4"/>
  <c r="R154" i="4"/>
  <c r="AP154" i="4"/>
  <c r="BB154" i="4"/>
  <c r="U154" i="4"/>
  <c r="O154" i="4"/>
  <c r="W154" i="4"/>
  <c r="Q154" i="4"/>
  <c r="AM154" i="4"/>
  <c r="AO154" i="4"/>
  <c r="BA154" i="4"/>
  <c r="V154" i="4"/>
  <c r="P154" i="4"/>
  <c r="AN154" i="4"/>
  <c r="AZ154" i="4"/>
  <c r="AY154" i="4"/>
  <c r="AX154" i="4"/>
  <c r="AW154" i="4"/>
  <c r="AV154" i="4"/>
  <c r="AU154" i="4"/>
  <c r="AT154" i="4"/>
  <c r="AS154" i="4"/>
  <c r="AF154" i="4"/>
  <c r="AE154" i="4"/>
  <c r="AD154" i="4"/>
  <c r="AC154" i="4"/>
  <c r="AB154" i="4"/>
  <c r="AA154" i="4"/>
  <c r="Z154" i="4"/>
  <c r="Y154" i="4"/>
  <c r="X154" i="4"/>
  <c r="B154" i="4"/>
  <c r="A154" i="4"/>
  <c r="AR126" i="4"/>
  <c r="BD126" i="4"/>
  <c r="AQ126" i="4"/>
  <c r="BC126" i="4"/>
  <c r="AP126" i="4"/>
  <c r="BB126" i="4"/>
  <c r="AM126" i="4"/>
  <c r="AO126" i="4"/>
  <c r="BA126" i="4"/>
  <c r="AN126" i="4"/>
  <c r="AZ126" i="4"/>
  <c r="AY126" i="4"/>
  <c r="AX126" i="4"/>
  <c r="AW126" i="4"/>
  <c r="AV126" i="4"/>
  <c r="AU126" i="4"/>
  <c r="AT126" i="4"/>
  <c r="AS126" i="4"/>
  <c r="AL126" i="4"/>
  <c r="AK126" i="4"/>
  <c r="AJ126" i="4"/>
  <c r="U126" i="4"/>
  <c r="W126" i="4"/>
  <c r="AI126" i="4"/>
  <c r="V126" i="4"/>
  <c r="AH126" i="4"/>
  <c r="AG126" i="4"/>
  <c r="AF126" i="4"/>
  <c r="AE126" i="4"/>
  <c r="AD126" i="4"/>
  <c r="AC126" i="4"/>
  <c r="AB126" i="4"/>
  <c r="AA126" i="4"/>
  <c r="Z126" i="4"/>
  <c r="Y126" i="4"/>
  <c r="X126" i="4"/>
  <c r="B126" i="4"/>
  <c r="A126" i="4"/>
  <c r="AR125" i="4"/>
  <c r="BD125" i="4"/>
  <c r="AQ125" i="4"/>
  <c r="BC125" i="4"/>
  <c r="AP125" i="4"/>
  <c r="BB125" i="4"/>
  <c r="AM125" i="4"/>
  <c r="AO125" i="4"/>
  <c r="BA125" i="4"/>
  <c r="AN125" i="4"/>
  <c r="AZ125" i="4"/>
  <c r="AY125" i="4"/>
  <c r="AX125" i="4"/>
  <c r="AW125" i="4"/>
  <c r="AV125" i="4"/>
  <c r="AU125" i="4"/>
  <c r="AT125" i="4"/>
  <c r="AS125" i="4"/>
  <c r="AL125" i="4"/>
  <c r="AK125" i="4"/>
  <c r="AJ125" i="4"/>
  <c r="U125" i="4"/>
  <c r="W125" i="4"/>
  <c r="AI125" i="4"/>
  <c r="V125" i="4"/>
  <c r="AH125" i="4"/>
  <c r="AG125" i="4"/>
  <c r="AF125" i="4"/>
  <c r="AE125" i="4"/>
  <c r="AD125" i="4"/>
  <c r="AC125" i="4"/>
  <c r="AB125" i="4"/>
  <c r="AA125" i="4"/>
  <c r="Z125" i="4"/>
  <c r="Y125" i="4"/>
  <c r="X125" i="4"/>
  <c r="B125" i="4"/>
  <c r="A125" i="4"/>
  <c r="AR124" i="4"/>
  <c r="BD124" i="4"/>
  <c r="AQ124" i="4"/>
  <c r="BC124" i="4"/>
  <c r="AP124" i="4"/>
  <c r="BB124" i="4"/>
  <c r="AM124" i="4"/>
  <c r="AO124" i="4"/>
  <c r="BA124" i="4"/>
  <c r="AN124" i="4"/>
  <c r="AZ124" i="4"/>
  <c r="AY124" i="4"/>
  <c r="AX124" i="4"/>
  <c r="AW124" i="4"/>
  <c r="AV124" i="4"/>
  <c r="AU124" i="4"/>
  <c r="AT124" i="4"/>
  <c r="AS124" i="4"/>
  <c r="AL124" i="4"/>
  <c r="AK124" i="4"/>
  <c r="AJ124" i="4"/>
  <c r="U124" i="4"/>
  <c r="W124" i="4"/>
  <c r="AI124" i="4"/>
  <c r="V124" i="4"/>
  <c r="AH124" i="4"/>
  <c r="AG124" i="4"/>
  <c r="AF124" i="4"/>
  <c r="AE124" i="4"/>
  <c r="AD124" i="4"/>
  <c r="AC124" i="4"/>
  <c r="AB124" i="4"/>
  <c r="AA124" i="4"/>
  <c r="Z124" i="4"/>
  <c r="Y124" i="4"/>
  <c r="X124" i="4"/>
  <c r="B124" i="4"/>
  <c r="A124" i="4"/>
  <c r="AR123" i="4"/>
  <c r="BD123" i="4"/>
  <c r="AQ123" i="4"/>
  <c r="BC123" i="4"/>
  <c r="AP123" i="4"/>
  <c r="BB123" i="4"/>
  <c r="AM123" i="4"/>
  <c r="AO123" i="4"/>
  <c r="BA123" i="4"/>
  <c r="AN123" i="4"/>
  <c r="AZ123" i="4"/>
  <c r="AY123" i="4"/>
  <c r="AX123" i="4"/>
  <c r="AW123" i="4"/>
  <c r="AV123" i="4"/>
  <c r="AU123" i="4"/>
  <c r="AT123" i="4"/>
  <c r="AS123" i="4"/>
  <c r="AL123" i="4"/>
  <c r="AK123" i="4"/>
  <c r="AJ123" i="4"/>
  <c r="U123" i="4"/>
  <c r="W123" i="4"/>
  <c r="AI123" i="4"/>
  <c r="V123" i="4"/>
  <c r="AH123" i="4"/>
  <c r="AG123" i="4"/>
  <c r="AF123" i="4"/>
  <c r="AE123" i="4"/>
  <c r="AD123" i="4"/>
  <c r="AC123" i="4"/>
  <c r="AB123" i="4"/>
  <c r="AA123" i="4"/>
  <c r="Z123" i="4"/>
  <c r="Y123" i="4"/>
  <c r="X123" i="4"/>
  <c r="B123" i="4"/>
  <c r="A123" i="4"/>
  <c r="AR122" i="4"/>
  <c r="BD122" i="4"/>
  <c r="AQ122" i="4"/>
  <c r="BC122" i="4"/>
  <c r="AP122" i="4"/>
  <c r="BB122" i="4"/>
  <c r="AM122" i="4"/>
  <c r="AO122" i="4"/>
  <c r="BA122" i="4"/>
  <c r="AN122" i="4"/>
  <c r="AZ122" i="4"/>
  <c r="AY122" i="4"/>
  <c r="AX122" i="4"/>
  <c r="AW122" i="4"/>
  <c r="AV122" i="4"/>
  <c r="AU122" i="4"/>
  <c r="AT122" i="4"/>
  <c r="AS122" i="4"/>
  <c r="AL122" i="4"/>
  <c r="AK122" i="4"/>
  <c r="AJ122" i="4"/>
  <c r="U122" i="4"/>
  <c r="W122" i="4"/>
  <c r="AI122" i="4"/>
  <c r="V122" i="4"/>
  <c r="AH122" i="4"/>
  <c r="AG122" i="4"/>
  <c r="AF122" i="4"/>
  <c r="AE122" i="4"/>
  <c r="AD122" i="4"/>
  <c r="AC122" i="4"/>
  <c r="AB122" i="4"/>
  <c r="AA122" i="4"/>
  <c r="Z122" i="4"/>
  <c r="Y122" i="4"/>
  <c r="X122" i="4"/>
  <c r="B122" i="4"/>
  <c r="A122" i="4"/>
  <c r="AR118" i="4"/>
  <c r="BD118" i="4"/>
  <c r="AQ118" i="4"/>
  <c r="BC118" i="4"/>
  <c r="AP118" i="4"/>
  <c r="BB118" i="4"/>
  <c r="AM118" i="4"/>
  <c r="AO118" i="4"/>
  <c r="BA118" i="4"/>
  <c r="AN118" i="4"/>
  <c r="AZ118" i="4"/>
  <c r="AY118" i="4"/>
  <c r="AX118" i="4"/>
  <c r="AW118" i="4"/>
  <c r="AV118" i="4"/>
  <c r="AU118" i="4"/>
  <c r="AT118" i="4"/>
  <c r="AS118" i="4"/>
  <c r="AL118" i="4"/>
  <c r="AK118" i="4"/>
  <c r="AJ118" i="4"/>
  <c r="U118" i="4"/>
  <c r="W118" i="4"/>
  <c r="AI118" i="4"/>
  <c r="V118" i="4"/>
  <c r="AH118" i="4"/>
  <c r="AG118" i="4"/>
  <c r="AF118" i="4"/>
  <c r="AE118" i="4"/>
  <c r="AD118" i="4"/>
  <c r="AC118" i="4"/>
  <c r="AB118" i="4"/>
  <c r="AA118" i="4"/>
  <c r="Z118" i="4"/>
  <c r="Y118" i="4"/>
  <c r="X118" i="4"/>
  <c r="B118" i="4"/>
  <c r="A118" i="4"/>
  <c r="AR117" i="4"/>
  <c r="BD117" i="4"/>
  <c r="AQ117" i="4"/>
  <c r="BC117" i="4"/>
  <c r="AP117" i="4"/>
  <c r="BB117" i="4"/>
  <c r="AM117" i="4"/>
  <c r="AO117" i="4"/>
  <c r="BA117" i="4"/>
  <c r="AN117" i="4"/>
  <c r="AZ117" i="4"/>
  <c r="AY117" i="4"/>
  <c r="AX117" i="4"/>
  <c r="AW117" i="4"/>
  <c r="AV117" i="4"/>
  <c r="AU117" i="4"/>
  <c r="AT117" i="4"/>
  <c r="AS117" i="4"/>
  <c r="AL117" i="4"/>
  <c r="AK117" i="4"/>
  <c r="AJ117" i="4"/>
  <c r="U117" i="4"/>
  <c r="W117" i="4"/>
  <c r="AI117" i="4"/>
  <c r="V117" i="4"/>
  <c r="AH117" i="4"/>
  <c r="AG117" i="4"/>
  <c r="AF117" i="4"/>
  <c r="AE117" i="4"/>
  <c r="AD117" i="4"/>
  <c r="AC117" i="4"/>
  <c r="AB117" i="4"/>
  <c r="AA117" i="4"/>
  <c r="Z117" i="4"/>
  <c r="Y117" i="4"/>
  <c r="X117" i="4"/>
  <c r="B117" i="4"/>
  <c r="A117" i="4"/>
  <c r="AR116" i="4"/>
  <c r="BD116" i="4"/>
  <c r="AQ116" i="4"/>
  <c r="BC116" i="4"/>
  <c r="AP116" i="4"/>
  <c r="BB116" i="4"/>
  <c r="AM116" i="4"/>
  <c r="AO116" i="4"/>
  <c r="BA116" i="4"/>
  <c r="AN116" i="4"/>
  <c r="AZ116" i="4"/>
  <c r="AY116" i="4"/>
  <c r="AX116" i="4"/>
  <c r="AW116" i="4"/>
  <c r="AV116" i="4"/>
  <c r="AU116" i="4"/>
  <c r="AT116" i="4"/>
  <c r="AS116" i="4"/>
  <c r="AL116" i="4"/>
  <c r="AK116" i="4"/>
  <c r="AJ116" i="4"/>
  <c r="U116" i="4"/>
  <c r="W116" i="4"/>
  <c r="AI116" i="4"/>
  <c r="V116" i="4"/>
  <c r="AH116" i="4"/>
  <c r="AG116" i="4"/>
  <c r="AF116" i="4"/>
  <c r="AE116" i="4"/>
  <c r="AD116" i="4"/>
  <c r="AC116" i="4"/>
  <c r="AB116" i="4"/>
  <c r="AA116" i="4"/>
  <c r="Z116" i="4"/>
  <c r="Y116" i="4"/>
  <c r="X116" i="4"/>
  <c r="B116" i="4"/>
  <c r="A116" i="4"/>
  <c r="AR115" i="4"/>
  <c r="BD115" i="4"/>
  <c r="AQ115" i="4"/>
  <c r="BC115" i="4"/>
  <c r="AP115" i="4"/>
  <c r="BB115" i="4"/>
  <c r="AM115" i="4"/>
  <c r="AO115" i="4"/>
  <c r="BA115" i="4"/>
  <c r="AN115" i="4"/>
  <c r="AZ115" i="4"/>
  <c r="AY115" i="4"/>
  <c r="AX115" i="4"/>
  <c r="AW115" i="4"/>
  <c r="AV115" i="4"/>
  <c r="AU115" i="4"/>
  <c r="AT115" i="4"/>
  <c r="AS115" i="4"/>
  <c r="AL115" i="4"/>
  <c r="AK115" i="4"/>
  <c r="AJ115" i="4"/>
  <c r="U115" i="4"/>
  <c r="W115" i="4"/>
  <c r="AI115" i="4"/>
  <c r="V115" i="4"/>
  <c r="AH115" i="4"/>
  <c r="AG115" i="4"/>
  <c r="AF115" i="4"/>
  <c r="AE115" i="4"/>
  <c r="AD115" i="4"/>
  <c r="AC115" i="4"/>
  <c r="AB115" i="4"/>
  <c r="AA115" i="4"/>
  <c r="Z115" i="4"/>
  <c r="Y115" i="4"/>
  <c r="X115" i="4"/>
  <c r="B115" i="4"/>
  <c r="A115" i="4"/>
  <c r="AR114" i="4"/>
  <c r="BD114" i="4"/>
  <c r="AQ114" i="4"/>
  <c r="BC114" i="4"/>
  <c r="AP114" i="4"/>
  <c r="BB114" i="4"/>
  <c r="AM114" i="4"/>
  <c r="AO114" i="4"/>
  <c r="BA114" i="4"/>
  <c r="AN114" i="4"/>
  <c r="AZ114" i="4"/>
  <c r="AY114" i="4"/>
  <c r="AX114" i="4"/>
  <c r="AW114" i="4"/>
  <c r="AV114" i="4"/>
  <c r="AU114" i="4"/>
  <c r="AT114" i="4"/>
  <c r="AS114" i="4"/>
  <c r="AL114" i="4"/>
  <c r="AK114" i="4"/>
  <c r="AJ114" i="4"/>
  <c r="U114" i="4"/>
  <c r="W114" i="4"/>
  <c r="AI114" i="4"/>
  <c r="V114" i="4"/>
  <c r="AH114" i="4"/>
  <c r="AG114" i="4"/>
  <c r="AF114" i="4"/>
  <c r="AE114" i="4"/>
  <c r="AD114" i="4"/>
  <c r="AC114" i="4"/>
  <c r="AB114" i="4"/>
  <c r="AA114" i="4"/>
  <c r="Z114" i="4"/>
  <c r="Y114" i="4"/>
  <c r="X114" i="4"/>
  <c r="B114" i="4"/>
  <c r="A114" i="4"/>
  <c r="AR113" i="4"/>
  <c r="BD113" i="4"/>
  <c r="AQ113" i="4"/>
  <c r="BC113" i="4"/>
  <c r="AP113" i="4"/>
  <c r="BB113" i="4"/>
  <c r="AM113" i="4"/>
  <c r="AO113" i="4"/>
  <c r="BA113" i="4"/>
  <c r="AN113" i="4"/>
  <c r="AZ113" i="4"/>
  <c r="AY113" i="4"/>
  <c r="AX113" i="4"/>
  <c r="AW113" i="4"/>
  <c r="AV113" i="4"/>
  <c r="AU113" i="4"/>
  <c r="AT113" i="4"/>
  <c r="AS113" i="4"/>
  <c r="AL113" i="4"/>
  <c r="AK113" i="4"/>
  <c r="AJ113" i="4"/>
  <c r="U113" i="4"/>
  <c r="W113" i="4"/>
  <c r="AI113" i="4"/>
  <c r="V113" i="4"/>
  <c r="AH113" i="4"/>
  <c r="AG113" i="4"/>
  <c r="AF113" i="4"/>
  <c r="AE113" i="4"/>
  <c r="AD113" i="4"/>
  <c r="AC113" i="4"/>
  <c r="AB113" i="4"/>
  <c r="AA113" i="4"/>
  <c r="Z113" i="4"/>
  <c r="Y113" i="4"/>
  <c r="X113" i="4"/>
  <c r="B113" i="4"/>
  <c r="A113" i="4"/>
  <c r="AR112" i="4"/>
  <c r="BD112" i="4"/>
  <c r="AQ112" i="4"/>
  <c r="BC112" i="4"/>
  <c r="AP112" i="4"/>
  <c r="BB112" i="4"/>
  <c r="AM112" i="4"/>
  <c r="AO112" i="4"/>
  <c r="BA112" i="4"/>
  <c r="AN112" i="4"/>
  <c r="AZ112" i="4"/>
  <c r="AY112" i="4"/>
  <c r="AX112" i="4"/>
  <c r="AW112" i="4"/>
  <c r="AV112" i="4"/>
  <c r="AU112" i="4"/>
  <c r="AT112" i="4"/>
  <c r="AS112" i="4"/>
  <c r="AL112" i="4"/>
  <c r="AK112" i="4"/>
  <c r="AJ112" i="4"/>
  <c r="U112" i="4"/>
  <c r="W112" i="4"/>
  <c r="AI112" i="4"/>
  <c r="V112" i="4"/>
  <c r="AH112" i="4"/>
  <c r="AG112" i="4"/>
  <c r="AF112" i="4"/>
  <c r="AE112" i="4"/>
  <c r="AD112" i="4"/>
  <c r="AC112" i="4"/>
  <c r="AB112" i="4"/>
  <c r="AA112" i="4"/>
  <c r="Z112" i="4"/>
  <c r="Y112" i="4"/>
  <c r="X112" i="4"/>
  <c r="B112" i="4"/>
  <c r="A112" i="4"/>
  <c r="AR111" i="4"/>
  <c r="BD111" i="4"/>
  <c r="AQ111" i="4"/>
  <c r="BC111" i="4"/>
  <c r="AP111" i="4"/>
  <c r="BB111" i="4"/>
  <c r="AM111" i="4"/>
  <c r="AO111" i="4"/>
  <c r="BA111" i="4"/>
  <c r="AN111" i="4"/>
  <c r="AZ111" i="4"/>
  <c r="AY111" i="4"/>
  <c r="AX111" i="4"/>
  <c r="AW111" i="4"/>
  <c r="AV111" i="4"/>
  <c r="AU111" i="4"/>
  <c r="AT111" i="4"/>
  <c r="AS111" i="4"/>
  <c r="AL111" i="4"/>
  <c r="AK111" i="4"/>
  <c r="AJ111" i="4"/>
  <c r="U111" i="4"/>
  <c r="W111" i="4"/>
  <c r="AI111" i="4"/>
  <c r="V111" i="4"/>
  <c r="AH111" i="4"/>
  <c r="AG111" i="4"/>
  <c r="AF111" i="4"/>
  <c r="AE111" i="4"/>
  <c r="AD111" i="4"/>
  <c r="AC111" i="4"/>
  <c r="AB111" i="4"/>
  <c r="AA111" i="4"/>
  <c r="Z111" i="4"/>
  <c r="Y111" i="4"/>
  <c r="X111" i="4"/>
  <c r="B111" i="4"/>
  <c r="A111" i="4"/>
  <c r="AR107" i="4"/>
  <c r="BD107" i="4"/>
  <c r="AQ107" i="4"/>
  <c r="BC107" i="4"/>
  <c r="AP107" i="4"/>
  <c r="BB107" i="4"/>
  <c r="AM107" i="4"/>
  <c r="AO107" i="4"/>
  <c r="BA107" i="4"/>
  <c r="AN107" i="4"/>
  <c r="AZ107" i="4"/>
  <c r="AY107" i="4"/>
  <c r="AX107" i="4"/>
  <c r="AW107" i="4"/>
  <c r="AV107" i="4"/>
  <c r="AU107" i="4"/>
  <c r="AT107" i="4"/>
  <c r="AS107" i="4"/>
  <c r="AL107" i="4"/>
  <c r="AK107" i="4"/>
  <c r="AJ107" i="4"/>
  <c r="U107" i="4"/>
  <c r="W107" i="4"/>
  <c r="AI107" i="4"/>
  <c r="V107" i="4"/>
  <c r="AH107" i="4"/>
  <c r="AG107" i="4"/>
  <c r="AF107" i="4"/>
  <c r="AE107" i="4"/>
  <c r="AD107" i="4"/>
  <c r="AC107" i="4"/>
  <c r="AB107" i="4"/>
  <c r="AA107" i="4"/>
  <c r="Z107" i="4"/>
  <c r="Y107" i="4"/>
  <c r="X107" i="4"/>
  <c r="B107" i="4"/>
  <c r="A107" i="4"/>
  <c r="AR106" i="4"/>
  <c r="BD106" i="4"/>
  <c r="AQ106" i="4"/>
  <c r="BC106" i="4"/>
  <c r="AP106" i="4"/>
  <c r="BB106" i="4"/>
  <c r="AM106" i="4"/>
  <c r="AO106" i="4"/>
  <c r="BA106" i="4"/>
  <c r="AN106" i="4"/>
  <c r="AZ106" i="4"/>
  <c r="AY106" i="4"/>
  <c r="AX106" i="4"/>
  <c r="AW106" i="4"/>
  <c r="AV106" i="4"/>
  <c r="AU106" i="4"/>
  <c r="AT106" i="4"/>
  <c r="AS106" i="4"/>
  <c r="AL106" i="4"/>
  <c r="AK106" i="4"/>
  <c r="AJ106" i="4"/>
  <c r="U106" i="4"/>
  <c r="W106" i="4"/>
  <c r="AI106" i="4"/>
  <c r="V106" i="4"/>
  <c r="AH106" i="4"/>
  <c r="AG106" i="4"/>
  <c r="AF106" i="4"/>
  <c r="AE106" i="4"/>
  <c r="AD106" i="4"/>
  <c r="AC106" i="4"/>
  <c r="AB106" i="4"/>
  <c r="AA106" i="4"/>
  <c r="Z106" i="4"/>
  <c r="Y106" i="4"/>
  <c r="X106" i="4"/>
  <c r="B106" i="4"/>
  <c r="A106" i="4"/>
  <c r="AR105" i="4"/>
  <c r="BD105" i="4"/>
  <c r="AQ105" i="4"/>
  <c r="BC105" i="4"/>
  <c r="AP105" i="4"/>
  <c r="BB105" i="4"/>
  <c r="AM105" i="4"/>
  <c r="AO105" i="4"/>
  <c r="BA105" i="4"/>
  <c r="AN105" i="4"/>
  <c r="AZ105" i="4"/>
  <c r="AY105" i="4"/>
  <c r="AX105" i="4"/>
  <c r="AW105" i="4"/>
  <c r="AV105" i="4"/>
  <c r="AU105" i="4"/>
  <c r="AT105" i="4"/>
  <c r="AS105" i="4"/>
  <c r="AL105" i="4"/>
  <c r="AK105" i="4"/>
  <c r="AJ105" i="4"/>
  <c r="U105" i="4"/>
  <c r="W105" i="4"/>
  <c r="AI105" i="4"/>
  <c r="V105" i="4"/>
  <c r="AH105" i="4"/>
  <c r="AG105" i="4"/>
  <c r="AF105" i="4"/>
  <c r="AE105" i="4"/>
  <c r="AD105" i="4"/>
  <c r="AC105" i="4"/>
  <c r="AB105" i="4"/>
  <c r="AA105" i="4"/>
  <c r="Z105" i="4"/>
  <c r="Y105" i="4"/>
  <c r="X105" i="4"/>
  <c r="B105" i="4"/>
  <c r="A105" i="4"/>
  <c r="AR108" i="4"/>
  <c r="BD108" i="4"/>
  <c r="AQ108" i="4"/>
  <c r="BC108" i="4"/>
  <c r="AP108" i="4"/>
  <c r="BB108" i="4"/>
  <c r="AM108" i="4"/>
  <c r="AO108" i="4"/>
  <c r="BA108" i="4"/>
  <c r="AN108" i="4"/>
  <c r="AZ108" i="4"/>
  <c r="AY108" i="4"/>
  <c r="AX108" i="4"/>
  <c r="AW108" i="4"/>
  <c r="AV108" i="4"/>
  <c r="AU108" i="4"/>
  <c r="AT108" i="4"/>
  <c r="AS108" i="4"/>
  <c r="AL108" i="4"/>
  <c r="AK108" i="4"/>
  <c r="AJ108" i="4"/>
  <c r="U108" i="4"/>
  <c r="W108" i="4"/>
  <c r="AI108" i="4"/>
  <c r="V108" i="4"/>
  <c r="AH108" i="4"/>
  <c r="AG108" i="4"/>
  <c r="AF108" i="4"/>
  <c r="AE108" i="4"/>
  <c r="AD108" i="4"/>
  <c r="AC108" i="4"/>
  <c r="AB108" i="4"/>
  <c r="AA108" i="4"/>
  <c r="Z108" i="4"/>
  <c r="Y108" i="4"/>
  <c r="X108" i="4"/>
  <c r="B108" i="4"/>
  <c r="A108" i="4"/>
  <c r="AR104" i="4"/>
  <c r="BD104" i="4"/>
  <c r="AQ104" i="4"/>
  <c r="BC104" i="4"/>
  <c r="AP104" i="4"/>
  <c r="BB104" i="4"/>
  <c r="AM104" i="4"/>
  <c r="AO104" i="4"/>
  <c r="BA104" i="4"/>
  <c r="AN104" i="4"/>
  <c r="AZ104" i="4"/>
  <c r="AY104" i="4"/>
  <c r="AX104" i="4"/>
  <c r="AW104" i="4"/>
  <c r="AV104" i="4"/>
  <c r="AU104" i="4"/>
  <c r="AT104" i="4"/>
  <c r="AS104" i="4"/>
  <c r="AL104" i="4"/>
  <c r="AK104" i="4"/>
  <c r="AJ104" i="4"/>
  <c r="U104" i="4"/>
  <c r="W104" i="4"/>
  <c r="AI104" i="4"/>
  <c r="V104" i="4"/>
  <c r="AH104" i="4"/>
  <c r="AG104" i="4"/>
  <c r="AF104" i="4"/>
  <c r="AE104" i="4"/>
  <c r="AD104" i="4"/>
  <c r="AC104" i="4"/>
  <c r="AB104" i="4"/>
  <c r="AA104" i="4"/>
  <c r="Z104" i="4"/>
  <c r="Y104" i="4"/>
  <c r="X104" i="4"/>
  <c r="B104" i="4"/>
  <c r="A104" i="4"/>
  <c r="AR110" i="4"/>
  <c r="BD110" i="4"/>
  <c r="AQ110" i="4"/>
  <c r="BC110" i="4"/>
  <c r="AP110" i="4"/>
  <c r="BB110" i="4"/>
  <c r="AM110" i="4"/>
  <c r="AO110" i="4"/>
  <c r="BA110" i="4"/>
  <c r="AN110" i="4"/>
  <c r="AZ110" i="4"/>
  <c r="AY110" i="4"/>
  <c r="AX110" i="4"/>
  <c r="AW110" i="4"/>
  <c r="AV110" i="4"/>
  <c r="AU110" i="4"/>
  <c r="AT110" i="4"/>
  <c r="AS110" i="4"/>
  <c r="AL110" i="4"/>
  <c r="AK110" i="4"/>
  <c r="AJ110" i="4"/>
  <c r="U110" i="4"/>
  <c r="W110" i="4"/>
  <c r="AI110" i="4"/>
  <c r="V110" i="4"/>
  <c r="AH110" i="4"/>
  <c r="AG110" i="4"/>
  <c r="AF110" i="4"/>
  <c r="AE110" i="4"/>
  <c r="AD110" i="4"/>
  <c r="AC110" i="4"/>
  <c r="AB110" i="4"/>
  <c r="AA110" i="4"/>
  <c r="Z110" i="4"/>
  <c r="Y110" i="4"/>
  <c r="X110" i="4"/>
  <c r="B110" i="4"/>
  <c r="A110" i="4"/>
  <c r="AR109" i="4"/>
  <c r="BD109" i="4"/>
  <c r="AQ109" i="4"/>
  <c r="BC109" i="4"/>
  <c r="AP109" i="4"/>
  <c r="BB109" i="4"/>
  <c r="AM109" i="4"/>
  <c r="AO109" i="4"/>
  <c r="BA109" i="4"/>
  <c r="AN109" i="4"/>
  <c r="AZ109" i="4"/>
  <c r="AY109" i="4"/>
  <c r="AX109" i="4"/>
  <c r="AW109" i="4"/>
  <c r="AV109" i="4"/>
  <c r="AU109" i="4"/>
  <c r="AT109" i="4"/>
  <c r="AS109" i="4"/>
  <c r="AL109" i="4"/>
  <c r="AK109" i="4"/>
  <c r="AJ109" i="4"/>
  <c r="U109" i="4"/>
  <c r="W109" i="4"/>
  <c r="AI109" i="4"/>
  <c r="V109" i="4"/>
  <c r="AH109" i="4"/>
  <c r="AG109" i="4"/>
  <c r="AF109" i="4"/>
  <c r="AE109" i="4"/>
  <c r="AD109" i="4"/>
  <c r="AC109" i="4"/>
  <c r="AB109" i="4"/>
  <c r="AA109" i="4"/>
  <c r="Z109" i="4"/>
  <c r="Y109" i="4"/>
  <c r="X109" i="4"/>
  <c r="B109" i="4"/>
  <c r="A109" i="4"/>
  <c r="AR103" i="4"/>
  <c r="BD103" i="4"/>
  <c r="AQ103" i="4"/>
  <c r="BC103" i="4"/>
  <c r="AP103" i="4"/>
  <c r="BB103" i="4"/>
  <c r="AM103" i="4"/>
  <c r="AO103" i="4"/>
  <c r="BA103" i="4"/>
  <c r="AN103" i="4"/>
  <c r="AZ103" i="4"/>
  <c r="AY103" i="4"/>
  <c r="AX103" i="4"/>
  <c r="AW103" i="4"/>
  <c r="AV103" i="4"/>
  <c r="AU103" i="4"/>
  <c r="AT103" i="4"/>
  <c r="AS103" i="4"/>
  <c r="AL103" i="4"/>
  <c r="AK103" i="4"/>
  <c r="AJ103" i="4"/>
  <c r="U103" i="4"/>
  <c r="W103" i="4"/>
  <c r="AI103" i="4"/>
  <c r="V103" i="4"/>
  <c r="AH103" i="4"/>
  <c r="AG103" i="4"/>
  <c r="AF103" i="4"/>
  <c r="AE103" i="4"/>
  <c r="AD103" i="4"/>
  <c r="AC103" i="4"/>
  <c r="AB103" i="4"/>
  <c r="AA103" i="4"/>
  <c r="Z103" i="4"/>
  <c r="Y103" i="4"/>
  <c r="X103" i="4"/>
  <c r="B103" i="4"/>
  <c r="A103" i="4"/>
  <c r="AR90" i="4"/>
  <c r="BD90" i="4"/>
  <c r="AQ90" i="4"/>
  <c r="BC90" i="4"/>
  <c r="AP90" i="4"/>
  <c r="BB90" i="4"/>
  <c r="AM90" i="4"/>
  <c r="AO90" i="4"/>
  <c r="BA90" i="4"/>
  <c r="AN90" i="4"/>
  <c r="AZ90" i="4"/>
  <c r="AY90" i="4"/>
  <c r="AX90" i="4"/>
  <c r="AW90" i="4"/>
  <c r="AV90" i="4"/>
  <c r="AU90" i="4"/>
  <c r="AT90" i="4"/>
  <c r="AS90" i="4"/>
  <c r="AL90" i="4"/>
  <c r="AK90" i="4"/>
  <c r="AJ90" i="4"/>
  <c r="U90" i="4"/>
  <c r="W90" i="4"/>
  <c r="AI90" i="4"/>
  <c r="V90" i="4"/>
  <c r="AH90" i="4"/>
  <c r="AG90" i="4"/>
  <c r="AF90" i="4"/>
  <c r="AE90" i="4"/>
  <c r="AD90" i="4"/>
  <c r="AC90" i="4"/>
  <c r="AB90" i="4"/>
  <c r="AA90" i="4"/>
  <c r="Z90" i="4"/>
  <c r="Y90" i="4"/>
  <c r="X90" i="4"/>
  <c r="B90" i="4"/>
  <c r="A90" i="4"/>
  <c r="AR89" i="4"/>
  <c r="BD89" i="4"/>
  <c r="AQ89" i="4"/>
  <c r="BC89" i="4"/>
  <c r="AP89" i="4"/>
  <c r="BB89" i="4"/>
  <c r="AM89" i="4"/>
  <c r="AO89" i="4"/>
  <c r="BA89" i="4"/>
  <c r="AN89" i="4"/>
  <c r="AZ89" i="4"/>
  <c r="AY89" i="4"/>
  <c r="AX89" i="4"/>
  <c r="AW89" i="4"/>
  <c r="AV89" i="4"/>
  <c r="AU89" i="4"/>
  <c r="AT89" i="4"/>
  <c r="AS89" i="4"/>
  <c r="AL89" i="4"/>
  <c r="AK89" i="4"/>
  <c r="AJ89" i="4"/>
  <c r="U89" i="4"/>
  <c r="W89" i="4"/>
  <c r="AI89" i="4"/>
  <c r="V89" i="4"/>
  <c r="AH89" i="4"/>
  <c r="AG89" i="4"/>
  <c r="AF89" i="4"/>
  <c r="AE89" i="4"/>
  <c r="AD89" i="4"/>
  <c r="AC89" i="4"/>
  <c r="AB89" i="4"/>
  <c r="AA89" i="4"/>
  <c r="Z89" i="4"/>
  <c r="Y89" i="4"/>
  <c r="X89" i="4"/>
  <c r="B89" i="4"/>
  <c r="A89" i="4"/>
  <c r="AR87" i="4"/>
  <c r="BD87" i="4"/>
  <c r="AQ87" i="4"/>
  <c r="BC87" i="4"/>
  <c r="AP87" i="4"/>
  <c r="BB87" i="4"/>
  <c r="AM87" i="4"/>
  <c r="AO87" i="4"/>
  <c r="BA87" i="4"/>
  <c r="AN87" i="4"/>
  <c r="AZ87" i="4"/>
  <c r="AY87" i="4"/>
  <c r="AX87" i="4"/>
  <c r="AW87" i="4"/>
  <c r="AV87" i="4"/>
  <c r="AU87" i="4"/>
  <c r="AT87" i="4"/>
  <c r="AS87" i="4"/>
  <c r="AL87" i="4"/>
  <c r="AK87" i="4"/>
  <c r="AJ87" i="4"/>
  <c r="U87" i="4"/>
  <c r="W87" i="4"/>
  <c r="AI87" i="4"/>
  <c r="V87" i="4"/>
  <c r="AH87" i="4"/>
  <c r="AG87" i="4"/>
  <c r="AF87" i="4"/>
  <c r="AE87" i="4"/>
  <c r="AD87" i="4"/>
  <c r="AC87" i="4"/>
  <c r="AB87" i="4"/>
  <c r="AA87" i="4"/>
  <c r="Z87" i="4"/>
  <c r="Y87" i="4"/>
  <c r="X87" i="4"/>
  <c r="B87" i="4"/>
  <c r="A87" i="4"/>
  <c r="AR86" i="4"/>
  <c r="BD86" i="4"/>
  <c r="AQ86" i="4"/>
  <c r="BC86" i="4"/>
  <c r="AP86" i="4"/>
  <c r="BB86" i="4"/>
  <c r="AM86" i="4"/>
  <c r="AO86" i="4"/>
  <c r="BA86" i="4"/>
  <c r="AN86" i="4"/>
  <c r="AZ86" i="4"/>
  <c r="AY86" i="4"/>
  <c r="AX86" i="4"/>
  <c r="AW86" i="4"/>
  <c r="AV86" i="4"/>
  <c r="AU86" i="4"/>
  <c r="AT86" i="4"/>
  <c r="AS86" i="4"/>
  <c r="AL86" i="4"/>
  <c r="AK86" i="4"/>
  <c r="AJ86" i="4"/>
  <c r="U86" i="4"/>
  <c r="W86" i="4"/>
  <c r="AI86" i="4"/>
  <c r="V86" i="4"/>
  <c r="AH86" i="4"/>
  <c r="AG86" i="4"/>
  <c r="AF86" i="4"/>
  <c r="AE86" i="4"/>
  <c r="AD86" i="4"/>
  <c r="AC86" i="4"/>
  <c r="AB86" i="4"/>
  <c r="AA86" i="4"/>
  <c r="Z86" i="4"/>
  <c r="Y86" i="4"/>
  <c r="X86" i="4"/>
  <c r="B86" i="4"/>
  <c r="A86" i="4"/>
  <c r="AR85" i="4"/>
  <c r="BD85" i="4"/>
  <c r="AQ85" i="4"/>
  <c r="BC85" i="4"/>
  <c r="AP85" i="4"/>
  <c r="BB85" i="4"/>
  <c r="AM85" i="4"/>
  <c r="AO85" i="4"/>
  <c r="BA85" i="4"/>
  <c r="AN85" i="4"/>
  <c r="AZ85" i="4"/>
  <c r="AY85" i="4"/>
  <c r="AX85" i="4"/>
  <c r="AW85" i="4"/>
  <c r="AV85" i="4"/>
  <c r="AU85" i="4"/>
  <c r="AT85" i="4"/>
  <c r="AS85" i="4"/>
  <c r="AL85" i="4"/>
  <c r="AK85" i="4"/>
  <c r="AJ85" i="4"/>
  <c r="U85" i="4"/>
  <c r="W85" i="4"/>
  <c r="AI85" i="4"/>
  <c r="V85" i="4"/>
  <c r="AH85" i="4"/>
  <c r="AG85" i="4"/>
  <c r="AF85" i="4"/>
  <c r="AE85" i="4"/>
  <c r="AD85" i="4"/>
  <c r="AC85" i="4"/>
  <c r="AB85" i="4"/>
  <c r="AA85" i="4"/>
  <c r="Z85" i="4"/>
  <c r="Y85" i="4"/>
  <c r="X85" i="4"/>
  <c r="B85" i="4"/>
  <c r="A85" i="4"/>
  <c r="AR84" i="4"/>
  <c r="BD84" i="4"/>
  <c r="AQ84" i="4"/>
  <c r="BC84" i="4"/>
  <c r="AP84" i="4"/>
  <c r="BB84" i="4"/>
  <c r="AM84" i="4"/>
  <c r="AO84" i="4"/>
  <c r="BA84" i="4"/>
  <c r="AN84" i="4"/>
  <c r="AZ84" i="4"/>
  <c r="AY84" i="4"/>
  <c r="AX84" i="4"/>
  <c r="AW84" i="4"/>
  <c r="AV84" i="4"/>
  <c r="AU84" i="4"/>
  <c r="AT84" i="4"/>
  <c r="AS84" i="4"/>
  <c r="AL84" i="4"/>
  <c r="AK84" i="4"/>
  <c r="AJ84" i="4"/>
  <c r="U84" i="4"/>
  <c r="W84" i="4"/>
  <c r="AI84" i="4"/>
  <c r="V84" i="4"/>
  <c r="AH84" i="4"/>
  <c r="AG84" i="4"/>
  <c r="AF84" i="4"/>
  <c r="AE84" i="4"/>
  <c r="AD84" i="4"/>
  <c r="AC84" i="4"/>
  <c r="AB84" i="4"/>
  <c r="AA84" i="4"/>
  <c r="Z84" i="4"/>
  <c r="Y84" i="4"/>
  <c r="X84" i="4"/>
  <c r="B84" i="4"/>
  <c r="A84" i="4"/>
  <c r="AR83" i="4"/>
  <c r="BD83" i="4"/>
  <c r="AQ83" i="4"/>
  <c r="BC83" i="4"/>
  <c r="AP83" i="4"/>
  <c r="BB83" i="4"/>
  <c r="AM83" i="4"/>
  <c r="AO83" i="4"/>
  <c r="BA83" i="4"/>
  <c r="AN83" i="4"/>
  <c r="AZ83" i="4"/>
  <c r="AY83" i="4"/>
  <c r="AX83" i="4"/>
  <c r="AW83" i="4"/>
  <c r="AV83" i="4"/>
  <c r="AU83" i="4"/>
  <c r="AT83" i="4"/>
  <c r="AS83" i="4"/>
  <c r="AL83" i="4"/>
  <c r="AK83" i="4"/>
  <c r="AJ83" i="4"/>
  <c r="U83" i="4"/>
  <c r="W83" i="4"/>
  <c r="AI83" i="4"/>
  <c r="V83" i="4"/>
  <c r="AH83" i="4"/>
  <c r="AG83" i="4"/>
  <c r="AF83" i="4"/>
  <c r="AE83" i="4"/>
  <c r="AD83" i="4"/>
  <c r="AC83" i="4"/>
  <c r="AB83" i="4"/>
  <c r="AA83" i="4"/>
  <c r="Z83" i="4"/>
  <c r="Y83" i="4"/>
  <c r="X83" i="4"/>
  <c r="B83" i="4"/>
  <c r="A83" i="4"/>
  <c r="AR81" i="4"/>
  <c r="BD81" i="4"/>
  <c r="AQ81" i="4"/>
  <c r="BC81" i="4"/>
  <c r="AP81" i="4"/>
  <c r="BB81" i="4"/>
  <c r="AM81" i="4"/>
  <c r="AO81" i="4"/>
  <c r="BA81" i="4"/>
  <c r="AN81" i="4"/>
  <c r="AZ81" i="4"/>
  <c r="AY81" i="4"/>
  <c r="AX81" i="4"/>
  <c r="AW81" i="4"/>
  <c r="AV81" i="4"/>
  <c r="AU81" i="4"/>
  <c r="AT81" i="4"/>
  <c r="AS81" i="4"/>
  <c r="AL81" i="4"/>
  <c r="AK81" i="4"/>
  <c r="AJ81" i="4"/>
  <c r="U81" i="4"/>
  <c r="W81" i="4"/>
  <c r="AI81" i="4"/>
  <c r="V81" i="4"/>
  <c r="AH81" i="4"/>
  <c r="AG81" i="4"/>
  <c r="AF81" i="4"/>
  <c r="AE81" i="4"/>
  <c r="AD81" i="4"/>
  <c r="AC81" i="4"/>
  <c r="AB81" i="4"/>
  <c r="AA81" i="4"/>
  <c r="Z81" i="4"/>
  <c r="Y81" i="4"/>
  <c r="X81" i="4"/>
  <c r="B81" i="4"/>
  <c r="A81" i="4"/>
  <c r="AR80" i="4"/>
  <c r="BD80" i="4"/>
  <c r="AQ80" i="4"/>
  <c r="BC80" i="4"/>
  <c r="AP80" i="4"/>
  <c r="BB80" i="4"/>
  <c r="AM80" i="4"/>
  <c r="AO80" i="4"/>
  <c r="BA80" i="4"/>
  <c r="AN80" i="4"/>
  <c r="AZ80" i="4"/>
  <c r="AY80" i="4"/>
  <c r="AX80" i="4"/>
  <c r="AW80" i="4"/>
  <c r="AV80" i="4"/>
  <c r="AU80" i="4"/>
  <c r="AT80" i="4"/>
  <c r="AS80" i="4"/>
  <c r="AL80" i="4"/>
  <c r="AK80" i="4"/>
  <c r="AJ80" i="4"/>
  <c r="U80" i="4"/>
  <c r="W80" i="4"/>
  <c r="AI80" i="4"/>
  <c r="V80" i="4"/>
  <c r="AH80" i="4"/>
  <c r="AG80" i="4"/>
  <c r="AF80" i="4"/>
  <c r="AE80" i="4"/>
  <c r="AD80" i="4"/>
  <c r="AC80" i="4"/>
  <c r="AB80" i="4"/>
  <c r="AA80" i="4"/>
  <c r="Z80" i="4"/>
  <c r="Y80" i="4"/>
  <c r="X80" i="4"/>
  <c r="B80" i="4"/>
  <c r="A80" i="4"/>
  <c r="AR77" i="4"/>
  <c r="BD77" i="4"/>
  <c r="AQ77" i="4"/>
  <c r="BC77" i="4"/>
  <c r="AP77" i="4"/>
  <c r="BB77" i="4"/>
  <c r="AM77" i="4"/>
  <c r="AO77" i="4"/>
  <c r="BA77" i="4"/>
  <c r="AN77" i="4"/>
  <c r="AZ77" i="4"/>
  <c r="AY77" i="4"/>
  <c r="AX77" i="4"/>
  <c r="AW77" i="4"/>
  <c r="AV77" i="4"/>
  <c r="AU77" i="4"/>
  <c r="AT77" i="4"/>
  <c r="AS77" i="4"/>
  <c r="AL77" i="4"/>
  <c r="AK77" i="4"/>
  <c r="AJ77" i="4"/>
  <c r="U77" i="4"/>
  <c r="W77" i="4"/>
  <c r="AI77" i="4"/>
  <c r="V77" i="4"/>
  <c r="AH77" i="4"/>
  <c r="AG77" i="4"/>
  <c r="AF77" i="4"/>
  <c r="AE77" i="4"/>
  <c r="AD77" i="4"/>
  <c r="AC77" i="4"/>
  <c r="AB77" i="4"/>
  <c r="AA77" i="4"/>
  <c r="Z77" i="4"/>
  <c r="Y77" i="4"/>
  <c r="X77" i="4"/>
  <c r="B77" i="4"/>
  <c r="A77" i="4"/>
  <c r="AR78" i="4"/>
  <c r="BD78" i="4"/>
  <c r="AQ78" i="4"/>
  <c r="BC78" i="4"/>
  <c r="AP78" i="4"/>
  <c r="BB78" i="4"/>
  <c r="AM78" i="4"/>
  <c r="AO78" i="4"/>
  <c r="BA78" i="4"/>
  <c r="AN78" i="4"/>
  <c r="AZ78" i="4"/>
  <c r="AY78" i="4"/>
  <c r="AX78" i="4"/>
  <c r="AW78" i="4"/>
  <c r="AV78" i="4"/>
  <c r="AU78" i="4"/>
  <c r="AT78" i="4"/>
  <c r="AS78" i="4"/>
  <c r="AL78" i="4"/>
  <c r="AK78" i="4"/>
  <c r="AJ78" i="4"/>
  <c r="U78" i="4"/>
  <c r="W78" i="4"/>
  <c r="AI78" i="4"/>
  <c r="V78" i="4"/>
  <c r="AH78" i="4"/>
  <c r="AG78" i="4"/>
  <c r="AF78" i="4"/>
  <c r="AE78" i="4"/>
  <c r="AD78" i="4"/>
  <c r="AC78" i="4"/>
  <c r="AB78" i="4"/>
  <c r="AA78" i="4"/>
  <c r="Z78" i="4"/>
  <c r="Y78" i="4"/>
  <c r="X78" i="4"/>
  <c r="B78" i="4"/>
  <c r="A78" i="4"/>
  <c r="AR76" i="4"/>
  <c r="BD76" i="4"/>
  <c r="AQ76" i="4"/>
  <c r="BC76" i="4"/>
  <c r="AP76" i="4"/>
  <c r="BB76" i="4"/>
  <c r="AM76" i="4"/>
  <c r="AO76" i="4"/>
  <c r="BA76" i="4"/>
  <c r="AN76" i="4"/>
  <c r="AZ76" i="4"/>
  <c r="AY76" i="4"/>
  <c r="AX76" i="4"/>
  <c r="AW76" i="4"/>
  <c r="AV76" i="4"/>
  <c r="AU76" i="4"/>
  <c r="AT76" i="4"/>
  <c r="AS76" i="4"/>
  <c r="AL76" i="4"/>
  <c r="AK76" i="4"/>
  <c r="AJ76" i="4"/>
  <c r="U76" i="4"/>
  <c r="W76" i="4"/>
  <c r="AI76" i="4"/>
  <c r="V76" i="4"/>
  <c r="AH76" i="4"/>
  <c r="AG76" i="4"/>
  <c r="AF76" i="4"/>
  <c r="AE76" i="4"/>
  <c r="AD76" i="4"/>
  <c r="AC76" i="4"/>
  <c r="AB76" i="4"/>
  <c r="AA76" i="4"/>
  <c r="Z76" i="4"/>
  <c r="Y76" i="4"/>
  <c r="X76" i="4"/>
  <c r="B76" i="4"/>
  <c r="A76" i="4"/>
  <c r="AR74" i="4"/>
  <c r="BD74" i="4"/>
  <c r="AQ74" i="4"/>
  <c r="BC74" i="4"/>
  <c r="AP74" i="4"/>
  <c r="BB74" i="4"/>
  <c r="AM74" i="4"/>
  <c r="AO74" i="4"/>
  <c r="BA74" i="4"/>
  <c r="AN74" i="4"/>
  <c r="AZ74" i="4"/>
  <c r="AY74" i="4"/>
  <c r="AX74" i="4"/>
  <c r="AW74" i="4"/>
  <c r="AV74" i="4"/>
  <c r="AU74" i="4"/>
  <c r="AT74" i="4"/>
  <c r="AS74" i="4"/>
  <c r="AL74" i="4"/>
  <c r="AK74" i="4"/>
  <c r="AJ74" i="4"/>
  <c r="U74" i="4"/>
  <c r="W74" i="4"/>
  <c r="AI74" i="4"/>
  <c r="V74" i="4"/>
  <c r="AH74" i="4"/>
  <c r="AG74" i="4"/>
  <c r="AF74" i="4"/>
  <c r="AE74" i="4"/>
  <c r="AD74" i="4"/>
  <c r="AC74" i="4"/>
  <c r="AB74" i="4"/>
  <c r="AA74" i="4"/>
  <c r="Z74" i="4"/>
  <c r="Y74" i="4"/>
  <c r="X74" i="4"/>
  <c r="B74" i="4"/>
  <c r="A74" i="4"/>
  <c r="AR73" i="4"/>
  <c r="BD73" i="4"/>
  <c r="AQ73" i="4"/>
  <c r="BC73" i="4"/>
  <c r="AP73" i="4"/>
  <c r="BB73" i="4"/>
  <c r="AM73" i="4"/>
  <c r="AO73" i="4"/>
  <c r="BA73" i="4"/>
  <c r="AN73" i="4"/>
  <c r="AZ73" i="4"/>
  <c r="AY73" i="4"/>
  <c r="AX73" i="4"/>
  <c r="AW73" i="4"/>
  <c r="AV73" i="4"/>
  <c r="AU73" i="4"/>
  <c r="AT73" i="4"/>
  <c r="AS73" i="4"/>
  <c r="AL73" i="4"/>
  <c r="AK73" i="4"/>
  <c r="AJ73" i="4"/>
  <c r="U73" i="4"/>
  <c r="W73" i="4"/>
  <c r="AI73" i="4"/>
  <c r="V73" i="4"/>
  <c r="AH73" i="4"/>
  <c r="AG73" i="4"/>
  <c r="AF73" i="4"/>
  <c r="AE73" i="4"/>
  <c r="AD73" i="4"/>
  <c r="AC73" i="4"/>
  <c r="AB73" i="4"/>
  <c r="AA73" i="4"/>
  <c r="Z73" i="4"/>
  <c r="Y73" i="4"/>
  <c r="X73" i="4"/>
  <c r="B73" i="4"/>
  <c r="A73" i="4"/>
  <c r="AR70" i="4"/>
  <c r="BD70" i="4"/>
  <c r="AQ70" i="4"/>
  <c r="BC70" i="4"/>
  <c r="AP70" i="4"/>
  <c r="BB70" i="4"/>
  <c r="AM70" i="4"/>
  <c r="AO70" i="4"/>
  <c r="BA70" i="4"/>
  <c r="AN70" i="4"/>
  <c r="AZ70" i="4"/>
  <c r="AY70" i="4"/>
  <c r="AX70" i="4"/>
  <c r="AW70" i="4"/>
  <c r="AV70" i="4"/>
  <c r="AU70" i="4"/>
  <c r="AT70" i="4"/>
  <c r="AS70" i="4"/>
  <c r="AL70" i="4"/>
  <c r="AK70" i="4"/>
  <c r="AJ70" i="4"/>
  <c r="U70" i="4"/>
  <c r="W70" i="4"/>
  <c r="AI70" i="4"/>
  <c r="V70" i="4"/>
  <c r="AH70" i="4"/>
  <c r="AG70" i="4"/>
  <c r="AF70" i="4"/>
  <c r="AE70" i="4"/>
  <c r="AD70" i="4"/>
  <c r="AC70" i="4"/>
  <c r="AB70" i="4"/>
  <c r="AA70" i="4"/>
  <c r="Z70" i="4"/>
  <c r="Y70" i="4"/>
  <c r="X70" i="4"/>
  <c r="B70" i="4"/>
  <c r="A70" i="4"/>
  <c r="AR71" i="4"/>
  <c r="BD71" i="4"/>
  <c r="AQ71" i="4"/>
  <c r="BC71" i="4"/>
  <c r="AP71" i="4"/>
  <c r="BB71" i="4"/>
  <c r="AM71" i="4"/>
  <c r="AO71" i="4"/>
  <c r="BA71" i="4"/>
  <c r="AN71" i="4"/>
  <c r="AZ71" i="4"/>
  <c r="AY71" i="4"/>
  <c r="AX71" i="4"/>
  <c r="AW71" i="4"/>
  <c r="AV71" i="4"/>
  <c r="AU71" i="4"/>
  <c r="AT71" i="4"/>
  <c r="AS71" i="4"/>
  <c r="AL71" i="4"/>
  <c r="AK71" i="4"/>
  <c r="AJ71" i="4"/>
  <c r="U71" i="4"/>
  <c r="W71" i="4"/>
  <c r="AI71" i="4"/>
  <c r="V71" i="4"/>
  <c r="AH71" i="4"/>
  <c r="AG71" i="4"/>
  <c r="AF71" i="4"/>
  <c r="AE71" i="4"/>
  <c r="AD71" i="4"/>
  <c r="AC71" i="4"/>
  <c r="AB71" i="4"/>
  <c r="AA71" i="4"/>
  <c r="Z71" i="4"/>
  <c r="Y71" i="4"/>
  <c r="X71" i="4"/>
  <c r="B71" i="4"/>
  <c r="A71" i="4"/>
  <c r="AR61" i="4"/>
  <c r="BD61" i="4"/>
  <c r="AQ61" i="4"/>
  <c r="BC61" i="4"/>
  <c r="AP61" i="4"/>
  <c r="BB61" i="4"/>
  <c r="AM61" i="4"/>
  <c r="AO61" i="4"/>
  <c r="BA61" i="4"/>
  <c r="AN61" i="4"/>
  <c r="AZ61" i="4"/>
  <c r="AY61" i="4"/>
  <c r="AX61" i="4"/>
  <c r="AW61" i="4"/>
  <c r="AV61" i="4"/>
  <c r="AU61" i="4"/>
  <c r="AT61" i="4"/>
  <c r="AS61" i="4"/>
  <c r="AL61" i="4"/>
  <c r="AK61" i="4"/>
  <c r="AJ61" i="4"/>
  <c r="U61" i="4"/>
  <c r="W61" i="4"/>
  <c r="AI61" i="4"/>
  <c r="V61" i="4"/>
  <c r="AH61" i="4"/>
  <c r="AG61" i="4"/>
  <c r="AF61" i="4"/>
  <c r="AE61" i="4"/>
  <c r="AD61" i="4"/>
  <c r="AC61" i="4"/>
  <c r="AB61" i="4"/>
  <c r="AA61" i="4"/>
  <c r="Z61" i="4"/>
  <c r="Y61" i="4"/>
  <c r="X61" i="4"/>
  <c r="B61" i="4"/>
  <c r="A61" i="4"/>
  <c r="AR62" i="4"/>
  <c r="BD62" i="4"/>
  <c r="AQ62" i="4"/>
  <c r="BC62" i="4"/>
  <c r="AP62" i="4"/>
  <c r="BB62" i="4"/>
  <c r="AM62" i="4"/>
  <c r="AO62" i="4"/>
  <c r="BA62" i="4"/>
  <c r="AN62" i="4"/>
  <c r="AZ62" i="4"/>
  <c r="AY62" i="4"/>
  <c r="AX62" i="4"/>
  <c r="AW62" i="4"/>
  <c r="AV62" i="4"/>
  <c r="AU62" i="4"/>
  <c r="AT62" i="4"/>
  <c r="AS62" i="4"/>
  <c r="AL62" i="4"/>
  <c r="AK62" i="4"/>
  <c r="AJ62" i="4"/>
  <c r="U62" i="4"/>
  <c r="W62" i="4"/>
  <c r="AI62" i="4"/>
  <c r="V62" i="4"/>
  <c r="AH62" i="4"/>
  <c r="AG62" i="4"/>
  <c r="AF62" i="4"/>
  <c r="AE62" i="4"/>
  <c r="AD62" i="4"/>
  <c r="AC62" i="4"/>
  <c r="AB62" i="4"/>
  <c r="AA62" i="4"/>
  <c r="Z62" i="4"/>
  <c r="Y62" i="4"/>
  <c r="X62" i="4"/>
  <c r="B62" i="4"/>
  <c r="A62" i="4"/>
  <c r="AR64" i="4"/>
  <c r="BD64" i="4"/>
  <c r="AQ64" i="4"/>
  <c r="BC64" i="4"/>
  <c r="AP64" i="4"/>
  <c r="BB64" i="4"/>
  <c r="AM64" i="4"/>
  <c r="AO64" i="4"/>
  <c r="BA64" i="4"/>
  <c r="AN64" i="4"/>
  <c r="AZ64" i="4"/>
  <c r="AY64" i="4"/>
  <c r="AX64" i="4"/>
  <c r="AW64" i="4"/>
  <c r="AV64" i="4"/>
  <c r="AU64" i="4"/>
  <c r="AT64" i="4"/>
  <c r="AS64" i="4"/>
  <c r="AL64" i="4"/>
  <c r="AK64" i="4"/>
  <c r="AJ64" i="4"/>
  <c r="U64" i="4"/>
  <c r="W64" i="4"/>
  <c r="AI64" i="4"/>
  <c r="V64" i="4"/>
  <c r="AH64" i="4"/>
  <c r="AG64" i="4"/>
  <c r="AF64" i="4"/>
  <c r="AE64" i="4"/>
  <c r="AD64" i="4"/>
  <c r="AC64" i="4"/>
  <c r="AB64" i="4"/>
  <c r="AA64" i="4"/>
  <c r="Z64" i="4"/>
  <c r="Y64" i="4"/>
  <c r="X64" i="4"/>
  <c r="B64" i="4"/>
  <c r="A64" i="4"/>
  <c r="AR65" i="4"/>
  <c r="BD65" i="4"/>
  <c r="AQ65" i="4"/>
  <c r="BC65" i="4"/>
  <c r="AP65" i="4"/>
  <c r="BB65" i="4"/>
  <c r="AM65" i="4"/>
  <c r="AO65" i="4"/>
  <c r="BA65" i="4"/>
  <c r="AN65" i="4"/>
  <c r="AZ65" i="4"/>
  <c r="AY65" i="4"/>
  <c r="AX65" i="4"/>
  <c r="AW65" i="4"/>
  <c r="AV65" i="4"/>
  <c r="AU65" i="4"/>
  <c r="AT65" i="4"/>
  <c r="AS65" i="4"/>
  <c r="AL65" i="4"/>
  <c r="AK65" i="4"/>
  <c r="AJ65" i="4"/>
  <c r="U65" i="4"/>
  <c r="W65" i="4"/>
  <c r="AI65" i="4"/>
  <c r="V65" i="4"/>
  <c r="AH65" i="4"/>
  <c r="AG65" i="4"/>
  <c r="AF65" i="4"/>
  <c r="AE65" i="4"/>
  <c r="AD65" i="4"/>
  <c r="AC65" i="4"/>
  <c r="AB65" i="4"/>
  <c r="AA65" i="4"/>
  <c r="Z65" i="4"/>
  <c r="Y65" i="4"/>
  <c r="X65" i="4"/>
  <c r="B65" i="4"/>
  <c r="A65" i="4"/>
  <c r="AR53" i="4"/>
  <c r="BD53" i="4"/>
  <c r="AQ53" i="4"/>
  <c r="BC53" i="4"/>
  <c r="AP53" i="4"/>
  <c r="BB53" i="4"/>
  <c r="AM53" i="4"/>
  <c r="AO53" i="4"/>
  <c r="BA53" i="4"/>
  <c r="AN53" i="4"/>
  <c r="AZ53" i="4"/>
  <c r="AY53" i="4"/>
  <c r="AX53" i="4"/>
  <c r="AW53" i="4"/>
  <c r="AV53" i="4"/>
  <c r="AU53" i="4"/>
  <c r="AT53" i="4"/>
  <c r="AS53" i="4"/>
  <c r="AL53" i="4"/>
  <c r="AK53" i="4"/>
  <c r="AJ53" i="4"/>
  <c r="U53" i="4"/>
  <c r="W53" i="4"/>
  <c r="AI53" i="4"/>
  <c r="V53" i="4"/>
  <c r="AH53" i="4"/>
  <c r="AG53" i="4"/>
  <c r="AF53" i="4"/>
  <c r="AE53" i="4"/>
  <c r="AD53" i="4"/>
  <c r="AC53" i="4"/>
  <c r="AB53" i="4"/>
  <c r="AA53" i="4"/>
  <c r="Z53" i="4"/>
  <c r="Y53" i="4"/>
  <c r="X53" i="4"/>
  <c r="B53" i="4"/>
  <c r="A53" i="4"/>
  <c r="AR54" i="4"/>
  <c r="BD54" i="4"/>
  <c r="AQ54" i="4"/>
  <c r="BC54" i="4"/>
  <c r="AP54" i="4"/>
  <c r="BB54" i="4"/>
  <c r="AM54" i="4"/>
  <c r="AO54" i="4"/>
  <c r="BA54" i="4"/>
  <c r="AN54" i="4"/>
  <c r="AZ54" i="4"/>
  <c r="AY54" i="4"/>
  <c r="AX54" i="4"/>
  <c r="AW54" i="4"/>
  <c r="AV54" i="4"/>
  <c r="AU54" i="4"/>
  <c r="AT54" i="4"/>
  <c r="AS54" i="4"/>
  <c r="AL54" i="4"/>
  <c r="AK54" i="4"/>
  <c r="AJ54" i="4"/>
  <c r="U54" i="4"/>
  <c r="W54" i="4"/>
  <c r="AI54" i="4"/>
  <c r="V54" i="4"/>
  <c r="AH54" i="4"/>
  <c r="AG54" i="4"/>
  <c r="AF54" i="4"/>
  <c r="AE54" i="4"/>
  <c r="AD54" i="4"/>
  <c r="AC54" i="4"/>
  <c r="AB54" i="4"/>
  <c r="AA54" i="4"/>
  <c r="Z54" i="4"/>
  <c r="Y54" i="4"/>
  <c r="X54" i="4"/>
  <c r="B54" i="4"/>
  <c r="A54" i="4"/>
  <c r="AR46" i="4"/>
  <c r="BD46" i="4"/>
  <c r="AQ46" i="4"/>
  <c r="BC46" i="4"/>
  <c r="AP46" i="4"/>
  <c r="BB46" i="4"/>
  <c r="AM46" i="4"/>
  <c r="AO46" i="4"/>
  <c r="BA46" i="4"/>
  <c r="AN46" i="4"/>
  <c r="AZ46" i="4"/>
  <c r="AY46" i="4"/>
  <c r="AX46" i="4"/>
  <c r="AW46" i="4"/>
  <c r="AV46" i="4"/>
  <c r="AU46" i="4"/>
  <c r="AT46" i="4"/>
  <c r="AS46" i="4"/>
  <c r="AL46" i="4"/>
  <c r="AK46" i="4"/>
  <c r="AJ46" i="4"/>
  <c r="U46" i="4"/>
  <c r="W46" i="4"/>
  <c r="AI46" i="4"/>
  <c r="V46" i="4"/>
  <c r="AH46" i="4"/>
  <c r="AG46" i="4"/>
  <c r="AF46" i="4"/>
  <c r="AE46" i="4"/>
  <c r="AD46" i="4"/>
  <c r="AC46" i="4"/>
  <c r="AB46" i="4"/>
  <c r="AA46" i="4"/>
  <c r="Z46" i="4"/>
  <c r="Y46" i="4"/>
  <c r="X46" i="4"/>
  <c r="B46" i="4"/>
  <c r="A46" i="4"/>
  <c r="AR47" i="4"/>
  <c r="BD47" i="4"/>
  <c r="AQ47" i="4"/>
  <c r="BC47" i="4"/>
  <c r="AP47" i="4"/>
  <c r="BB47" i="4"/>
  <c r="AM47" i="4"/>
  <c r="AO47" i="4"/>
  <c r="BA47" i="4"/>
  <c r="AN47" i="4"/>
  <c r="AZ47" i="4"/>
  <c r="AY47" i="4"/>
  <c r="AX47" i="4"/>
  <c r="AW47" i="4"/>
  <c r="AV47" i="4"/>
  <c r="AU47" i="4"/>
  <c r="AT47" i="4"/>
  <c r="AS47" i="4"/>
  <c r="AL47" i="4"/>
  <c r="AK47" i="4"/>
  <c r="AJ47" i="4"/>
  <c r="U47" i="4"/>
  <c r="W47" i="4"/>
  <c r="AI47" i="4"/>
  <c r="V47" i="4"/>
  <c r="AH47" i="4"/>
  <c r="AG47" i="4"/>
  <c r="AF47" i="4"/>
  <c r="AE47" i="4"/>
  <c r="AD47" i="4"/>
  <c r="AC47" i="4"/>
  <c r="AB47" i="4"/>
  <c r="AA47" i="4"/>
  <c r="Z47" i="4"/>
  <c r="Y47" i="4"/>
  <c r="X47" i="4"/>
  <c r="B47" i="4"/>
  <c r="A47" i="4"/>
  <c r="AR48" i="4"/>
  <c r="BD48" i="4"/>
  <c r="AQ48" i="4"/>
  <c r="BC48" i="4"/>
  <c r="AP48" i="4"/>
  <c r="BB48" i="4"/>
  <c r="AM48" i="4"/>
  <c r="AO48" i="4"/>
  <c r="BA48" i="4"/>
  <c r="AN48" i="4"/>
  <c r="AZ48" i="4"/>
  <c r="AY48" i="4"/>
  <c r="AX48" i="4"/>
  <c r="AW48" i="4"/>
  <c r="AV48" i="4"/>
  <c r="AU48" i="4"/>
  <c r="AT48" i="4"/>
  <c r="AS48" i="4"/>
  <c r="AL48" i="4"/>
  <c r="AK48" i="4"/>
  <c r="AJ48" i="4"/>
  <c r="U48" i="4"/>
  <c r="W48" i="4"/>
  <c r="AI48" i="4"/>
  <c r="V48" i="4"/>
  <c r="AH48" i="4"/>
  <c r="AG48" i="4"/>
  <c r="AF48" i="4"/>
  <c r="AE48" i="4"/>
  <c r="AD48" i="4"/>
  <c r="AC48" i="4"/>
  <c r="AB48" i="4"/>
  <c r="AA48" i="4"/>
  <c r="Z48" i="4"/>
  <c r="Y48" i="4"/>
  <c r="X48" i="4"/>
  <c r="B48" i="4"/>
  <c r="A48" i="4"/>
  <c r="AR49" i="4"/>
  <c r="BD49" i="4"/>
  <c r="AQ49" i="4"/>
  <c r="BC49" i="4"/>
  <c r="AP49" i="4"/>
  <c r="BB49" i="4"/>
  <c r="AM49" i="4"/>
  <c r="AO49" i="4"/>
  <c r="BA49" i="4"/>
  <c r="AN49" i="4"/>
  <c r="AZ49" i="4"/>
  <c r="AY49" i="4"/>
  <c r="AX49" i="4"/>
  <c r="AW49" i="4"/>
  <c r="AV49" i="4"/>
  <c r="AU49" i="4"/>
  <c r="AT49" i="4"/>
  <c r="AS49" i="4"/>
  <c r="AL49" i="4"/>
  <c r="AK49" i="4"/>
  <c r="AJ49" i="4"/>
  <c r="U49" i="4"/>
  <c r="W49" i="4"/>
  <c r="AI49" i="4"/>
  <c r="V49" i="4"/>
  <c r="AH49" i="4"/>
  <c r="AG49" i="4"/>
  <c r="AF49" i="4"/>
  <c r="AE49" i="4"/>
  <c r="AD49" i="4"/>
  <c r="AC49" i="4"/>
  <c r="AB49" i="4"/>
  <c r="AA49" i="4"/>
  <c r="Z49" i="4"/>
  <c r="Y49" i="4"/>
  <c r="X49" i="4"/>
  <c r="B49" i="4"/>
  <c r="A49" i="4"/>
  <c r="AR28" i="4"/>
  <c r="BD28" i="4"/>
  <c r="AQ28" i="4"/>
  <c r="BC28" i="4"/>
  <c r="AP28" i="4"/>
  <c r="BB28" i="4"/>
  <c r="AM28" i="4"/>
  <c r="AO28" i="4"/>
  <c r="BA28" i="4"/>
  <c r="AN28" i="4"/>
  <c r="AZ28" i="4"/>
  <c r="AY28" i="4"/>
  <c r="AX28" i="4"/>
  <c r="AW28" i="4"/>
  <c r="AV28" i="4"/>
  <c r="AU28" i="4"/>
  <c r="AT28" i="4"/>
  <c r="AS28" i="4"/>
  <c r="AL28" i="4"/>
  <c r="AK28" i="4"/>
  <c r="AJ28" i="4"/>
  <c r="U28" i="4"/>
  <c r="W28" i="4"/>
  <c r="AI28" i="4"/>
  <c r="V28" i="4"/>
  <c r="AH28" i="4"/>
  <c r="AG28" i="4"/>
  <c r="AF28" i="4"/>
  <c r="AE28" i="4"/>
  <c r="AD28" i="4"/>
  <c r="AC28" i="4"/>
  <c r="AB28" i="4"/>
  <c r="AA28" i="4"/>
  <c r="Z28" i="4"/>
  <c r="Y28" i="4"/>
  <c r="X28" i="4"/>
  <c r="B28" i="4"/>
  <c r="A28" i="4"/>
  <c r="AR29" i="4"/>
  <c r="BD29" i="4"/>
  <c r="AQ29" i="4"/>
  <c r="BC29" i="4"/>
  <c r="AP29" i="4"/>
  <c r="BB29" i="4"/>
  <c r="AM29" i="4"/>
  <c r="AO29" i="4"/>
  <c r="BA29" i="4"/>
  <c r="AN29" i="4"/>
  <c r="AZ29" i="4"/>
  <c r="AY29" i="4"/>
  <c r="AX29" i="4"/>
  <c r="AW29" i="4"/>
  <c r="AV29" i="4"/>
  <c r="AU29" i="4"/>
  <c r="AT29" i="4"/>
  <c r="AS29" i="4"/>
  <c r="AL29" i="4"/>
  <c r="AK29" i="4"/>
  <c r="AJ29" i="4"/>
  <c r="U29" i="4"/>
  <c r="W29" i="4"/>
  <c r="AI29" i="4"/>
  <c r="V29" i="4"/>
  <c r="AH29" i="4"/>
  <c r="AG29" i="4"/>
  <c r="AF29" i="4"/>
  <c r="AE29" i="4"/>
  <c r="AD29" i="4"/>
  <c r="AC29" i="4"/>
  <c r="AB29" i="4"/>
  <c r="AA29" i="4"/>
  <c r="Z29" i="4"/>
  <c r="Y29" i="4"/>
  <c r="X29" i="4"/>
  <c r="B29" i="4"/>
  <c r="A29" i="4"/>
  <c r="AR18" i="4"/>
  <c r="BD18" i="4"/>
  <c r="AQ18" i="4"/>
  <c r="BC18" i="4"/>
  <c r="AP18" i="4"/>
  <c r="BB18" i="4"/>
  <c r="AM18" i="4"/>
  <c r="AO18" i="4"/>
  <c r="BA18" i="4"/>
  <c r="AN18" i="4"/>
  <c r="AZ18" i="4"/>
  <c r="AY18" i="4"/>
  <c r="AX18" i="4"/>
  <c r="AW18" i="4"/>
  <c r="AV18" i="4"/>
  <c r="AU18" i="4"/>
  <c r="AT18" i="4"/>
  <c r="AS18" i="4"/>
  <c r="AL18" i="4"/>
  <c r="AK18" i="4"/>
  <c r="AJ18" i="4"/>
  <c r="U18" i="4"/>
  <c r="W18" i="4"/>
  <c r="AI18" i="4"/>
  <c r="V18" i="4"/>
  <c r="AH18" i="4"/>
  <c r="AG18" i="4"/>
  <c r="AF18" i="4"/>
  <c r="AE18" i="4"/>
  <c r="AD18" i="4"/>
  <c r="AC18" i="4"/>
  <c r="AB18" i="4"/>
  <c r="AA18" i="4"/>
  <c r="Z18" i="4"/>
  <c r="Y18" i="4"/>
  <c r="X18" i="4"/>
  <c r="B18" i="4"/>
  <c r="A18" i="4"/>
  <c r="AR19" i="4"/>
  <c r="BD19" i="4"/>
  <c r="AQ19" i="4"/>
  <c r="BC19" i="4"/>
  <c r="AP19" i="4"/>
  <c r="BB19" i="4"/>
  <c r="AM19" i="4"/>
  <c r="AO19" i="4"/>
  <c r="BA19" i="4"/>
  <c r="AN19" i="4"/>
  <c r="AZ19" i="4"/>
  <c r="AY19" i="4"/>
  <c r="AX19" i="4"/>
  <c r="AW19" i="4"/>
  <c r="AV19" i="4"/>
  <c r="AU19" i="4"/>
  <c r="AT19" i="4"/>
  <c r="AS19" i="4"/>
  <c r="AL19" i="4"/>
  <c r="AK19" i="4"/>
  <c r="AJ19" i="4"/>
  <c r="U19" i="4"/>
  <c r="W19" i="4"/>
  <c r="AI19" i="4"/>
  <c r="V19" i="4"/>
  <c r="AH19" i="4"/>
  <c r="AG19" i="4"/>
  <c r="AF19" i="4"/>
  <c r="AE19" i="4"/>
  <c r="AD19" i="4"/>
  <c r="AC19" i="4"/>
  <c r="AB19" i="4"/>
  <c r="AA19" i="4"/>
  <c r="Z19" i="4"/>
  <c r="Y19" i="4"/>
  <c r="X19" i="4"/>
  <c r="B19" i="4"/>
  <c r="A19" i="4"/>
  <c r="AR4" i="4"/>
  <c r="BD4" i="4"/>
  <c r="AQ4" i="4"/>
  <c r="BC4" i="4"/>
  <c r="AP4" i="4"/>
  <c r="BB4" i="4"/>
  <c r="AM4" i="4"/>
  <c r="AO4" i="4"/>
  <c r="BA4" i="4"/>
  <c r="AN4" i="4"/>
  <c r="AZ4" i="4"/>
  <c r="AY4" i="4"/>
  <c r="AX4" i="4"/>
  <c r="AW4" i="4"/>
  <c r="AV4" i="4"/>
  <c r="AU4" i="4"/>
  <c r="AT4" i="4"/>
  <c r="AS4" i="4"/>
  <c r="AL4" i="4"/>
  <c r="AK4" i="4"/>
  <c r="AJ4" i="4"/>
  <c r="U4" i="4"/>
  <c r="W4" i="4"/>
  <c r="AI4" i="4"/>
  <c r="V4" i="4"/>
  <c r="AH4" i="4"/>
  <c r="AG4" i="4"/>
  <c r="AF4" i="4"/>
  <c r="AE4" i="4"/>
  <c r="AD4" i="4"/>
  <c r="AC4" i="4"/>
  <c r="AB4" i="4"/>
  <c r="AA4" i="4"/>
  <c r="Z4" i="4"/>
  <c r="Y4" i="4"/>
  <c r="X4" i="4"/>
  <c r="B4" i="4"/>
  <c r="A4" i="4"/>
  <c r="AR8" i="4"/>
  <c r="BD8" i="4"/>
  <c r="AQ8" i="4"/>
  <c r="BC8" i="4"/>
  <c r="AP8" i="4"/>
  <c r="BB8" i="4"/>
  <c r="AM8" i="4"/>
  <c r="AO8" i="4"/>
  <c r="BA8" i="4"/>
  <c r="AN8" i="4"/>
  <c r="AZ8" i="4"/>
  <c r="AY8" i="4"/>
  <c r="AX8" i="4"/>
  <c r="AW8" i="4"/>
  <c r="AV8" i="4"/>
  <c r="AU8" i="4"/>
  <c r="AT8" i="4"/>
  <c r="AS8" i="4"/>
  <c r="AL8" i="4"/>
  <c r="AK8" i="4"/>
  <c r="AJ8" i="4"/>
  <c r="U8" i="4"/>
  <c r="W8" i="4"/>
  <c r="AI8" i="4"/>
  <c r="V8" i="4"/>
  <c r="AH8" i="4"/>
  <c r="AG8" i="4"/>
  <c r="AF8" i="4"/>
  <c r="AE8" i="4"/>
  <c r="AD8" i="4"/>
  <c r="AC8" i="4"/>
  <c r="AB8" i="4"/>
  <c r="AA8" i="4"/>
  <c r="Z8" i="4"/>
  <c r="Y8" i="4"/>
  <c r="X8" i="4"/>
  <c r="B8" i="4"/>
  <c r="A8" i="4"/>
  <c r="AR7" i="4"/>
  <c r="BD7" i="4"/>
  <c r="AQ7" i="4"/>
  <c r="BC7" i="4"/>
  <c r="AP7" i="4"/>
  <c r="BB7" i="4"/>
  <c r="AM7" i="4"/>
  <c r="AO7" i="4"/>
  <c r="BA7" i="4"/>
  <c r="AN7" i="4"/>
  <c r="AZ7" i="4"/>
  <c r="AY7" i="4"/>
  <c r="AX7" i="4"/>
  <c r="AW7" i="4"/>
  <c r="AV7" i="4"/>
  <c r="AU7" i="4"/>
  <c r="AT7" i="4"/>
  <c r="AS7" i="4"/>
  <c r="AL7" i="4"/>
  <c r="AK7" i="4"/>
  <c r="AJ7" i="4"/>
  <c r="U7" i="4"/>
  <c r="W7" i="4"/>
  <c r="AI7" i="4"/>
  <c r="V7" i="4"/>
  <c r="AH7" i="4"/>
  <c r="AG7" i="4"/>
  <c r="AF7" i="4"/>
  <c r="AE7" i="4"/>
  <c r="AD7" i="4"/>
  <c r="AC7" i="4"/>
  <c r="AB7" i="4"/>
  <c r="AA7" i="4"/>
  <c r="Z7" i="4"/>
  <c r="Y7" i="4"/>
  <c r="X7" i="4"/>
  <c r="B7" i="4"/>
  <c r="A7" i="4"/>
  <c r="AR6" i="4"/>
  <c r="BD6" i="4"/>
  <c r="AQ6" i="4"/>
  <c r="BC6" i="4"/>
  <c r="AP6" i="4"/>
  <c r="BB6" i="4"/>
  <c r="AM6" i="4"/>
  <c r="AO6" i="4"/>
  <c r="BA6" i="4"/>
  <c r="AN6" i="4"/>
  <c r="AZ6" i="4"/>
  <c r="AY6" i="4"/>
  <c r="AX6" i="4"/>
  <c r="AW6" i="4"/>
  <c r="AV6" i="4"/>
  <c r="AU6" i="4"/>
  <c r="AT6" i="4"/>
  <c r="AS6" i="4"/>
  <c r="AL6" i="4"/>
  <c r="AK6" i="4"/>
  <c r="AJ6" i="4"/>
  <c r="U6" i="4"/>
  <c r="W6" i="4"/>
  <c r="AI6" i="4"/>
  <c r="V6" i="4"/>
  <c r="AH6" i="4"/>
  <c r="AG6" i="4"/>
  <c r="AF6" i="4"/>
  <c r="AE6" i="4"/>
  <c r="AD6" i="4"/>
  <c r="AC6" i="4"/>
  <c r="AB6" i="4"/>
  <c r="AA6" i="4"/>
  <c r="Z6" i="4"/>
  <c r="Y6" i="4"/>
  <c r="X6" i="4"/>
  <c r="B6" i="4"/>
  <c r="A6" i="4"/>
  <c r="AR5" i="4"/>
  <c r="BD5" i="4"/>
  <c r="AQ5" i="4"/>
  <c r="BC5" i="4"/>
  <c r="AP5" i="4"/>
  <c r="BB5" i="4"/>
  <c r="AM5" i="4"/>
  <c r="AO5" i="4"/>
  <c r="BA5" i="4"/>
  <c r="AN5" i="4"/>
  <c r="AZ5" i="4"/>
  <c r="AY5" i="4"/>
  <c r="AX5" i="4"/>
  <c r="AW5" i="4"/>
  <c r="AV5" i="4"/>
  <c r="AU5" i="4"/>
  <c r="AT5" i="4"/>
  <c r="AS5" i="4"/>
  <c r="AL5" i="4"/>
  <c r="AK5" i="4"/>
  <c r="AJ5" i="4"/>
  <c r="U5" i="4"/>
  <c r="W5" i="4"/>
  <c r="AI5" i="4"/>
  <c r="V5" i="4"/>
  <c r="AH5" i="4"/>
  <c r="AG5" i="4"/>
  <c r="AF5" i="4"/>
  <c r="AE5" i="4"/>
  <c r="AD5" i="4"/>
  <c r="AC5" i="4"/>
  <c r="AB5" i="4"/>
  <c r="AA5" i="4"/>
  <c r="Z5" i="4"/>
  <c r="Y5" i="4"/>
  <c r="X5" i="4"/>
  <c r="B5" i="4"/>
  <c r="A5" i="4"/>
  <c r="AR10" i="4"/>
  <c r="BD10" i="4"/>
  <c r="AQ10" i="4"/>
  <c r="BC10" i="4"/>
  <c r="AP10" i="4"/>
  <c r="BB10" i="4"/>
  <c r="AM10" i="4"/>
  <c r="AO10" i="4"/>
  <c r="BA10" i="4"/>
  <c r="AN10" i="4"/>
  <c r="AZ10" i="4"/>
  <c r="AY10" i="4"/>
  <c r="AX10" i="4"/>
  <c r="AW10" i="4"/>
  <c r="AV10" i="4"/>
  <c r="AU10" i="4"/>
  <c r="AT10" i="4"/>
  <c r="AS10" i="4"/>
  <c r="AL10" i="4"/>
  <c r="AK10" i="4"/>
  <c r="AJ10" i="4"/>
  <c r="U10" i="4"/>
  <c r="W10" i="4"/>
  <c r="AI10" i="4"/>
  <c r="V10" i="4"/>
  <c r="AH10" i="4"/>
  <c r="AG10" i="4"/>
  <c r="AF10" i="4"/>
  <c r="AE10" i="4"/>
  <c r="AD10" i="4"/>
  <c r="AC10" i="4"/>
  <c r="AB10" i="4"/>
  <c r="AA10" i="4"/>
  <c r="Z10" i="4"/>
  <c r="Y10" i="4"/>
  <c r="X10" i="4"/>
  <c r="B10" i="4"/>
  <c r="A10" i="4"/>
  <c r="AR9" i="4"/>
  <c r="BD9" i="4"/>
  <c r="AQ9" i="4"/>
  <c r="BC9" i="4"/>
  <c r="AP9" i="4"/>
  <c r="BB9" i="4"/>
  <c r="AM9" i="4"/>
  <c r="AO9" i="4"/>
  <c r="BA9" i="4"/>
  <c r="AN9" i="4"/>
  <c r="AZ9" i="4"/>
  <c r="AY9" i="4"/>
  <c r="AX9" i="4"/>
  <c r="AW9" i="4"/>
  <c r="AV9" i="4"/>
  <c r="AU9" i="4"/>
  <c r="AT9" i="4"/>
  <c r="AS9" i="4"/>
  <c r="AL9" i="4"/>
  <c r="AK9" i="4"/>
  <c r="AJ9" i="4"/>
  <c r="U9" i="4"/>
  <c r="W9" i="4"/>
  <c r="AI9" i="4"/>
  <c r="V9" i="4"/>
  <c r="AH9" i="4"/>
  <c r="AG9" i="4"/>
  <c r="AF9" i="4"/>
  <c r="AE9" i="4"/>
  <c r="AD9" i="4"/>
  <c r="AC9" i="4"/>
  <c r="AB9" i="4"/>
  <c r="AA9" i="4"/>
  <c r="Z9" i="4"/>
  <c r="Y9" i="4"/>
  <c r="X9" i="4"/>
  <c r="B9" i="4"/>
  <c r="A9" i="4"/>
  <c r="AR11" i="4"/>
  <c r="BD11" i="4"/>
  <c r="AQ11" i="4"/>
  <c r="BC11" i="4"/>
  <c r="AP11" i="4"/>
  <c r="BB11" i="4"/>
  <c r="AM11" i="4"/>
  <c r="AO11" i="4"/>
  <c r="BA11" i="4"/>
  <c r="AN11" i="4"/>
  <c r="AZ11" i="4"/>
  <c r="AY11" i="4"/>
  <c r="AX11" i="4"/>
  <c r="AW11" i="4"/>
  <c r="AV11" i="4"/>
  <c r="AU11" i="4"/>
  <c r="AT11" i="4"/>
  <c r="AS11" i="4"/>
  <c r="AL11" i="4"/>
  <c r="AK11" i="4"/>
  <c r="AJ11" i="4"/>
  <c r="U11" i="4"/>
  <c r="W11" i="4"/>
  <c r="AI11" i="4"/>
  <c r="V11" i="4"/>
  <c r="AH11" i="4"/>
  <c r="AG11" i="4"/>
  <c r="AF11" i="4"/>
  <c r="AE11" i="4"/>
  <c r="AD11" i="4"/>
  <c r="AC11" i="4"/>
  <c r="AB11" i="4"/>
  <c r="AA11" i="4"/>
  <c r="Z11" i="4"/>
  <c r="Y11" i="4"/>
  <c r="X11" i="4"/>
  <c r="B11" i="4"/>
  <c r="A11" i="4"/>
  <c r="AR12" i="4"/>
  <c r="BD12" i="4"/>
  <c r="AQ12" i="4"/>
  <c r="BC12" i="4"/>
  <c r="AP12" i="4"/>
  <c r="BB12" i="4"/>
  <c r="AM12" i="4"/>
  <c r="AO12" i="4"/>
  <c r="BA12" i="4"/>
  <c r="AN12" i="4"/>
  <c r="AZ12" i="4"/>
  <c r="AY12" i="4"/>
  <c r="AX12" i="4"/>
  <c r="AW12" i="4"/>
  <c r="AV12" i="4"/>
  <c r="AU12" i="4"/>
  <c r="AT12" i="4"/>
  <c r="AS12" i="4"/>
  <c r="AL12" i="4"/>
  <c r="AK12" i="4"/>
  <c r="AJ12" i="4"/>
  <c r="U12" i="4"/>
  <c r="W12" i="4"/>
  <c r="AI12" i="4"/>
  <c r="V12" i="4"/>
  <c r="AH12" i="4"/>
  <c r="AG12" i="4"/>
  <c r="AF12" i="4"/>
  <c r="AE12" i="4"/>
  <c r="AD12" i="4"/>
  <c r="AC12" i="4"/>
  <c r="AB12" i="4"/>
  <c r="AA12" i="4"/>
  <c r="Z12" i="4"/>
  <c r="Y12" i="4"/>
  <c r="X12" i="4"/>
  <c r="B12" i="4"/>
  <c r="A12" i="4"/>
  <c r="AR32" i="4"/>
  <c r="BD32" i="4"/>
  <c r="AQ32" i="4"/>
  <c r="BC32" i="4"/>
  <c r="AP32" i="4"/>
  <c r="BB32" i="4"/>
  <c r="AM32" i="4"/>
  <c r="AO32" i="4"/>
  <c r="BA32" i="4"/>
  <c r="AN32" i="4"/>
  <c r="AZ32" i="4"/>
  <c r="AY32" i="4"/>
  <c r="AX32" i="4"/>
  <c r="AW32" i="4"/>
  <c r="AV32" i="4"/>
  <c r="AU32" i="4"/>
  <c r="AT32" i="4"/>
  <c r="AS32" i="4"/>
  <c r="AL32" i="4"/>
  <c r="AK32" i="4"/>
  <c r="AJ32" i="4"/>
  <c r="U32" i="4"/>
  <c r="W32" i="4"/>
  <c r="AI32" i="4"/>
  <c r="V32" i="4"/>
  <c r="AH32" i="4"/>
  <c r="AG32" i="4"/>
  <c r="AF32" i="4"/>
  <c r="AE32" i="4"/>
  <c r="AD32" i="4"/>
  <c r="AC32" i="4"/>
  <c r="AB32" i="4"/>
  <c r="AA32" i="4"/>
  <c r="Z32" i="4"/>
  <c r="Y32" i="4"/>
  <c r="X32" i="4"/>
  <c r="B32" i="4"/>
  <c r="A32" i="4"/>
  <c r="AR33" i="4"/>
  <c r="BD33" i="4"/>
  <c r="AQ33" i="4"/>
  <c r="BC33" i="4"/>
  <c r="AP33" i="4"/>
  <c r="BB33" i="4"/>
  <c r="AM33" i="4"/>
  <c r="AO33" i="4"/>
  <c r="BA33" i="4"/>
  <c r="AN33" i="4"/>
  <c r="AZ33" i="4"/>
  <c r="AY33" i="4"/>
  <c r="AX33" i="4"/>
  <c r="AW33" i="4"/>
  <c r="AV33" i="4"/>
  <c r="AU33" i="4"/>
  <c r="AT33" i="4"/>
  <c r="AS33" i="4"/>
  <c r="AL33" i="4"/>
  <c r="AK33" i="4"/>
  <c r="AJ33" i="4"/>
  <c r="U33" i="4"/>
  <c r="W33" i="4"/>
  <c r="AI33" i="4"/>
  <c r="V33" i="4"/>
  <c r="AH33" i="4"/>
  <c r="AG33" i="4"/>
  <c r="AF33" i="4"/>
  <c r="AE33" i="4"/>
  <c r="AD33" i="4"/>
  <c r="AC33" i="4"/>
  <c r="AB33" i="4"/>
  <c r="AA33" i="4"/>
  <c r="Z33" i="4"/>
  <c r="Y33" i="4"/>
  <c r="X33" i="4"/>
  <c r="B33" i="4"/>
  <c r="A33" i="4"/>
  <c r="AR34" i="4"/>
  <c r="BD34" i="4"/>
  <c r="AQ34" i="4"/>
  <c r="BC34" i="4"/>
  <c r="AP34" i="4"/>
  <c r="BB34" i="4"/>
  <c r="AM34" i="4"/>
  <c r="AO34" i="4"/>
  <c r="BA34" i="4"/>
  <c r="AN34" i="4"/>
  <c r="AZ34" i="4"/>
  <c r="AY34" i="4"/>
  <c r="AX34" i="4"/>
  <c r="AW34" i="4"/>
  <c r="AV34" i="4"/>
  <c r="AU34" i="4"/>
  <c r="AT34" i="4"/>
  <c r="AS34" i="4"/>
  <c r="AL34" i="4"/>
  <c r="AK34" i="4"/>
  <c r="AJ34" i="4"/>
  <c r="U34" i="4"/>
  <c r="W34" i="4"/>
  <c r="AI34" i="4"/>
  <c r="V34" i="4"/>
  <c r="AH34" i="4"/>
  <c r="AG34" i="4"/>
  <c r="AF34" i="4"/>
  <c r="AE34" i="4"/>
  <c r="AD34" i="4"/>
  <c r="AC34" i="4"/>
  <c r="AB34" i="4"/>
  <c r="AA34" i="4"/>
  <c r="Z34" i="4"/>
  <c r="Y34" i="4"/>
  <c r="X34" i="4"/>
  <c r="B34" i="4"/>
  <c r="A34" i="4"/>
  <c r="AR35" i="4"/>
  <c r="BD35" i="4"/>
  <c r="AQ35" i="4"/>
  <c r="BC35" i="4"/>
  <c r="AP35" i="4"/>
  <c r="BB35" i="4"/>
  <c r="AM35" i="4"/>
  <c r="AO35" i="4"/>
  <c r="BA35" i="4"/>
  <c r="AN35" i="4"/>
  <c r="AZ35" i="4"/>
  <c r="AY35" i="4"/>
  <c r="AX35" i="4"/>
  <c r="AW35" i="4"/>
  <c r="AV35" i="4"/>
  <c r="AU35" i="4"/>
  <c r="AT35" i="4"/>
  <c r="AS35" i="4"/>
  <c r="AL35" i="4"/>
  <c r="AK35" i="4"/>
  <c r="AJ35" i="4"/>
  <c r="U35" i="4"/>
  <c r="W35" i="4"/>
  <c r="AI35" i="4"/>
  <c r="V35" i="4"/>
  <c r="AH35" i="4"/>
  <c r="AG35" i="4"/>
  <c r="AF35" i="4"/>
  <c r="AE35" i="4"/>
  <c r="AD35" i="4"/>
  <c r="AC35" i="4"/>
  <c r="AB35" i="4"/>
  <c r="AA35" i="4"/>
  <c r="Z35" i="4"/>
  <c r="Y35" i="4"/>
  <c r="X35" i="4"/>
  <c r="B35" i="4"/>
  <c r="A35" i="4"/>
  <c r="AR36" i="4"/>
  <c r="BD36" i="4"/>
  <c r="AQ36" i="4"/>
  <c r="BC36" i="4"/>
  <c r="AP36" i="4"/>
  <c r="BB36" i="4"/>
  <c r="AM36" i="4"/>
  <c r="AO36" i="4"/>
  <c r="BA36" i="4"/>
  <c r="AN36" i="4"/>
  <c r="AZ36" i="4"/>
  <c r="AY36" i="4"/>
  <c r="AX36" i="4"/>
  <c r="AW36" i="4"/>
  <c r="AV36" i="4"/>
  <c r="AU36" i="4"/>
  <c r="AT36" i="4"/>
  <c r="AS36" i="4"/>
  <c r="AL36" i="4"/>
  <c r="AK36" i="4"/>
  <c r="AJ36" i="4"/>
  <c r="U36" i="4"/>
  <c r="W36" i="4"/>
  <c r="AI36" i="4"/>
  <c r="V36" i="4"/>
  <c r="AH36" i="4"/>
  <c r="AG36" i="4"/>
  <c r="AF36" i="4"/>
  <c r="AE36" i="4"/>
  <c r="AD36" i="4"/>
  <c r="AC36" i="4"/>
  <c r="AB36" i="4"/>
  <c r="AA36" i="4"/>
  <c r="Z36" i="4"/>
  <c r="Y36" i="4"/>
  <c r="X36" i="4"/>
  <c r="B36" i="4"/>
  <c r="A36" i="4"/>
  <c r="AR22" i="4"/>
  <c r="BD22" i="4"/>
  <c r="AQ22" i="4"/>
  <c r="BC22" i="4"/>
  <c r="AP22" i="4"/>
  <c r="BB22" i="4"/>
  <c r="AM22" i="4"/>
  <c r="AO22" i="4"/>
  <c r="BA22" i="4"/>
  <c r="AN22" i="4"/>
  <c r="AZ22" i="4"/>
  <c r="AY22" i="4"/>
  <c r="AX22" i="4"/>
  <c r="AW22" i="4"/>
  <c r="AV22" i="4"/>
  <c r="AU22" i="4"/>
  <c r="AT22" i="4"/>
  <c r="AS22" i="4"/>
  <c r="AL22" i="4"/>
  <c r="AK22" i="4"/>
  <c r="AJ22" i="4"/>
  <c r="U22" i="4"/>
  <c r="W22" i="4"/>
  <c r="AI22" i="4"/>
  <c r="V22" i="4"/>
  <c r="AH22" i="4"/>
  <c r="AG22" i="4"/>
  <c r="AF22" i="4"/>
  <c r="AE22" i="4"/>
  <c r="AD22" i="4"/>
  <c r="AC22" i="4"/>
  <c r="AB22" i="4"/>
  <c r="AA22" i="4"/>
  <c r="Z22" i="4"/>
  <c r="Y22" i="4"/>
  <c r="X22" i="4"/>
  <c r="B22" i="4"/>
  <c r="A22" i="4"/>
  <c r="AR21" i="4"/>
  <c r="BD21" i="4"/>
  <c r="AQ21" i="4"/>
  <c r="BC21" i="4"/>
  <c r="AP21" i="4"/>
  <c r="BB21" i="4"/>
  <c r="AM21" i="4"/>
  <c r="AO21" i="4"/>
  <c r="BA21" i="4"/>
  <c r="AN21" i="4"/>
  <c r="AZ21" i="4"/>
  <c r="AY21" i="4"/>
  <c r="AX21" i="4"/>
  <c r="AW21" i="4"/>
  <c r="AV21" i="4"/>
  <c r="AU21" i="4"/>
  <c r="AT21" i="4"/>
  <c r="AS21" i="4"/>
  <c r="AL21" i="4"/>
  <c r="AK21" i="4"/>
  <c r="AJ21" i="4"/>
  <c r="U21" i="4"/>
  <c r="W21" i="4"/>
  <c r="AI21" i="4"/>
  <c r="V21" i="4"/>
  <c r="AH21" i="4"/>
  <c r="AG21" i="4"/>
  <c r="AF21" i="4"/>
  <c r="AE21" i="4"/>
  <c r="AD21" i="4"/>
  <c r="AC21" i="4"/>
  <c r="AB21" i="4"/>
  <c r="AA21" i="4"/>
  <c r="Z21" i="4"/>
  <c r="Y21" i="4"/>
  <c r="X21" i="4"/>
  <c r="B21" i="4"/>
  <c r="A21" i="4"/>
  <c r="AR20" i="4"/>
  <c r="BD20" i="4"/>
  <c r="AQ20" i="4"/>
  <c r="BC20" i="4"/>
  <c r="AP20" i="4"/>
  <c r="BB20" i="4"/>
  <c r="AM20" i="4"/>
  <c r="AO20" i="4"/>
  <c r="BA20" i="4"/>
  <c r="AN20" i="4"/>
  <c r="AZ20" i="4"/>
  <c r="AY20" i="4"/>
  <c r="AX20" i="4"/>
  <c r="AW20" i="4"/>
  <c r="AV20" i="4"/>
  <c r="AU20" i="4"/>
  <c r="AT20" i="4"/>
  <c r="AS20" i="4"/>
  <c r="AL20" i="4"/>
  <c r="AK20" i="4"/>
  <c r="AJ20" i="4"/>
  <c r="U20" i="4"/>
  <c r="W20" i="4"/>
  <c r="AI20" i="4"/>
  <c r="V20" i="4"/>
  <c r="AH20" i="4"/>
  <c r="AG20" i="4"/>
  <c r="AF20" i="4"/>
  <c r="AE20" i="4"/>
  <c r="AD20" i="4"/>
  <c r="AC20" i="4"/>
  <c r="AB20" i="4"/>
  <c r="AA20" i="4"/>
  <c r="Z20" i="4"/>
  <c r="Y20" i="4"/>
  <c r="X20" i="4"/>
  <c r="B20" i="4"/>
  <c r="A20" i="4"/>
  <c r="AR23" i="4"/>
  <c r="BD23" i="4"/>
  <c r="AQ23" i="4"/>
  <c r="BC23" i="4"/>
  <c r="AP23" i="4"/>
  <c r="BB23" i="4"/>
  <c r="AM23" i="4"/>
  <c r="AO23" i="4"/>
  <c r="BA23" i="4"/>
  <c r="AN23" i="4"/>
  <c r="AZ23" i="4"/>
  <c r="AY23" i="4"/>
  <c r="AX23" i="4"/>
  <c r="AW23" i="4"/>
  <c r="AV23" i="4"/>
  <c r="AU23" i="4"/>
  <c r="AT23" i="4"/>
  <c r="AS23" i="4"/>
  <c r="AL23" i="4"/>
  <c r="AK23" i="4"/>
  <c r="AJ23" i="4"/>
  <c r="U23" i="4"/>
  <c r="W23" i="4"/>
  <c r="AI23" i="4"/>
  <c r="V23" i="4"/>
  <c r="AH23" i="4"/>
  <c r="AG23" i="4"/>
  <c r="AF23" i="4"/>
  <c r="AE23" i="4"/>
  <c r="AD23" i="4"/>
  <c r="AC23" i="4"/>
  <c r="AB23" i="4"/>
  <c r="AA23" i="4"/>
  <c r="Z23" i="4"/>
  <c r="Y23" i="4"/>
  <c r="X23" i="4"/>
  <c r="B23" i="4"/>
  <c r="A23" i="4"/>
  <c r="AR24" i="4"/>
  <c r="BD24" i="4"/>
  <c r="AQ24" i="4"/>
  <c r="BC24" i="4"/>
  <c r="AP24" i="4"/>
  <c r="BB24" i="4"/>
  <c r="AM24" i="4"/>
  <c r="AO24" i="4"/>
  <c r="BA24" i="4"/>
  <c r="AN24" i="4"/>
  <c r="AZ24" i="4"/>
  <c r="AY24" i="4"/>
  <c r="AX24" i="4"/>
  <c r="AW24" i="4"/>
  <c r="AV24" i="4"/>
  <c r="AU24" i="4"/>
  <c r="AT24" i="4"/>
  <c r="AS24" i="4"/>
  <c r="AL24" i="4"/>
  <c r="AK24" i="4"/>
  <c r="AJ24" i="4"/>
  <c r="U24" i="4"/>
  <c r="W24" i="4"/>
  <c r="AI24" i="4"/>
  <c r="V24" i="4"/>
  <c r="AH24" i="4"/>
  <c r="AG24" i="4"/>
  <c r="AF24" i="4"/>
  <c r="AE24" i="4"/>
  <c r="AD24" i="4"/>
  <c r="AC24" i="4"/>
  <c r="AB24" i="4"/>
  <c r="AA24" i="4"/>
  <c r="Z24" i="4"/>
  <c r="Y24" i="4"/>
  <c r="X24" i="4"/>
  <c r="B24" i="4"/>
  <c r="A24" i="4"/>
  <c r="AR25" i="4"/>
  <c r="BD25" i="4"/>
  <c r="AQ25" i="4"/>
  <c r="BC25" i="4"/>
  <c r="AP25" i="4"/>
  <c r="BB25" i="4"/>
  <c r="AM25" i="4"/>
  <c r="AO25" i="4"/>
  <c r="BA25" i="4"/>
  <c r="AN25" i="4"/>
  <c r="AZ25" i="4"/>
  <c r="AY25" i="4"/>
  <c r="AX25" i="4"/>
  <c r="AW25" i="4"/>
  <c r="AV25" i="4"/>
  <c r="AU25" i="4"/>
  <c r="AT25" i="4"/>
  <c r="AS25" i="4"/>
  <c r="AL25" i="4"/>
  <c r="AK25" i="4"/>
  <c r="AJ25" i="4"/>
  <c r="U25" i="4"/>
  <c r="W25" i="4"/>
  <c r="AI25" i="4"/>
  <c r="V25" i="4"/>
  <c r="AH25" i="4"/>
  <c r="AG25" i="4"/>
  <c r="AF25" i="4"/>
  <c r="AE25" i="4"/>
  <c r="AD25" i="4"/>
  <c r="AC25" i="4"/>
  <c r="AB25" i="4"/>
  <c r="AA25" i="4"/>
  <c r="Z25" i="4"/>
  <c r="Y25" i="4"/>
  <c r="X25" i="4"/>
  <c r="B25" i="4"/>
  <c r="A25" i="4"/>
  <c r="AQ99" i="4"/>
  <c r="AQ97" i="4"/>
  <c r="B219" i="4"/>
  <c r="B218" i="4"/>
  <c r="B210" i="4"/>
  <c r="B209" i="4"/>
  <c r="B208" i="4"/>
  <c r="B207" i="4"/>
  <c r="B206" i="4"/>
  <c r="B155" i="4"/>
  <c r="B158" i="4"/>
  <c r="B177" i="4"/>
  <c r="B178" i="4"/>
  <c r="B179" i="4"/>
  <c r="B184" i="4"/>
  <c r="B189" i="4"/>
  <c r="B192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7" i="4"/>
  <c r="B148" i="4"/>
  <c r="B26" i="4"/>
  <c r="B27" i="4"/>
  <c r="B30" i="4"/>
  <c r="B31" i="4"/>
  <c r="B37" i="4"/>
  <c r="B38" i="4"/>
  <c r="B45" i="4"/>
  <c r="B50" i="4"/>
  <c r="B51" i="4"/>
  <c r="B52" i="4"/>
  <c r="B55" i="4"/>
  <c r="B56" i="4"/>
  <c r="B57" i="4"/>
  <c r="B58" i="4"/>
  <c r="B59" i="4"/>
  <c r="B60" i="4"/>
  <c r="B63" i="4"/>
  <c r="B66" i="4"/>
  <c r="B67" i="4"/>
  <c r="B68" i="4"/>
  <c r="B69" i="4"/>
  <c r="B72" i="4"/>
  <c r="B75" i="4"/>
  <c r="B79" i="4"/>
  <c r="B82" i="4"/>
  <c r="B88" i="4"/>
  <c r="B91" i="4"/>
  <c r="B92" i="4"/>
  <c r="B96" i="4"/>
  <c r="B97" i="4"/>
  <c r="B98" i="4"/>
  <c r="B99" i="4"/>
  <c r="B100" i="4"/>
  <c r="B102" i="4"/>
  <c r="B119" i="4"/>
  <c r="B120" i="4"/>
  <c r="B121" i="4"/>
  <c r="B127" i="4"/>
  <c r="B130" i="4"/>
  <c r="B133" i="4"/>
  <c r="V219" i="4"/>
  <c r="P219" i="4"/>
  <c r="AN219" i="4"/>
  <c r="U219" i="4"/>
  <c r="O219" i="4"/>
  <c r="W219" i="4"/>
  <c r="Q219" i="4"/>
  <c r="AO219" i="4"/>
  <c r="AU219" i="4"/>
  <c r="A219" i="4"/>
  <c r="V218" i="4"/>
  <c r="P218" i="4"/>
  <c r="AN218" i="4"/>
  <c r="U218" i="4"/>
  <c r="O218" i="4"/>
  <c r="W218" i="4"/>
  <c r="Q218" i="4"/>
  <c r="AO218" i="4"/>
  <c r="AU218" i="4"/>
  <c r="A218" i="4"/>
  <c r="V210" i="4"/>
  <c r="P210" i="4"/>
  <c r="AN210" i="4"/>
  <c r="U210" i="4"/>
  <c r="O210" i="4"/>
  <c r="W210" i="4"/>
  <c r="Q210" i="4"/>
  <c r="AO210" i="4"/>
  <c r="AU210" i="4"/>
  <c r="A210" i="4"/>
  <c r="V209" i="4"/>
  <c r="P209" i="4"/>
  <c r="AN209" i="4"/>
  <c r="U209" i="4"/>
  <c r="O209" i="4"/>
  <c r="W209" i="4"/>
  <c r="Q209" i="4"/>
  <c r="AO209" i="4"/>
  <c r="AU209" i="4"/>
  <c r="A209" i="4"/>
  <c r="V208" i="4"/>
  <c r="P208" i="4"/>
  <c r="AN208" i="4"/>
  <c r="U208" i="4"/>
  <c r="O208" i="4"/>
  <c r="W208" i="4"/>
  <c r="Q208" i="4"/>
  <c r="AO208" i="4"/>
  <c r="AU208" i="4"/>
  <c r="A208" i="4"/>
  <c r="V207" i="4"/>
  <c r="P207" i="4"/>
  <c r="AN207" i="4"/>
  <c r="U207" i="4"/>
  <c r="O207" i="4"/>
  <c r="W207" i="4"/>
  <c r="Q207" i="4"/>
  <c r="AO207" i="4"/>
  <c r="AU207" i="4"/>
  <c r="A207" i="4"/>
  <c r="V206" i="4"/>
  <c r="P206" i="4"/>
  <c r="AN206" i="4"/>
  <c r="U206" i="4"/>
  <c r="O206" i="4"/>
  <c r="W206" i="4"/>
  <c r="Q206" i="4"/>
  <c r="AO206" i="4"/>
  <c r="AU206" i="4"/>
  <c r="A206" i="4"/>
  <c r="V155" i="4"/>
  <c r="P155" i="4"/>
  <c r="AN155" i="4"/>
  <c r="U155" i="4"/>
  <c r="O155" i="4"/>
  <c r="W155" i="4"/>
  <c r="Q155" i="4"/>
  <c r="AO155" i="4"/>
  <c r="AU155" i="4"/>
  <c r="A155" i="4"/>
  <c r="V158" i="4"/>
  <c r="P158" i="4"/>
  <c r="AN158" i="4"/>
  <c r="U158" i="4"/>
  <c r="O158" i="4"/>
  <c r="W158" i="4"/>
  <c r="Q158" i="4"/>
  <c r="AO158" i="4"/>
  <c r="AU158" i="4"/>
  <c r="A158" i="4"/>
  <c r="V177" i="4"/>
  <c r="P177" i="4"/>
  <c r="AN177" i="4"/>
  <c r="U177" i="4"/>
  <c r="O177" i="4"/>
  <c r="W177" i="4"/>
  <c r="Q177" i="4"/>
  <c r="AO177" i="4"/>
  <c r="AU177" i="4"/>
  <c r="A177" i="4"/>
  <c r="V178" i="4"/>
  <c r="P178" i="4"/>
  <c r="AN178" i="4"/>
  <c r="U178" i="4"/>
  <c r="O178" i="4"/>
  <c r="W178" i="4"/>
  <c r="Q178" i="4"/>
  <c r="AO178" i="4"/>
  <c r="AU178" i="4"/>
  <c r="A178" i="4"/>
  <c r="V179" i="4"/>
  <c r="P179" i="4"/>
  <c r="AN179" i="4"/>
  <c r="U179" i="4"/>
  <c r="O179" i="4"/>
  <c r="W179" i="4"/>
  <c r="Q179" i="4"/>
  <c r="AO179" i="4"/>
  <c r="AU179" i="4"/>
  <c r="A179" i="4"/>
  <c r="V184" i="4"/>
  <c r="P184" i="4"/>
  <c r="AN184" i="4"/>
  <c r="U184" i="4"/>
  <c r="O184" i="4"/>
  <c r="W184" i="4"/>
  <c r="Q184" i="4"/>
  <c r="AO184" i="4"/>
  <c r="AU184" i="4"/>
  <c r="A184" i="4"/>
  <c r="V189" i="4"/>
  <c r="P189" i="4"/>
  <c r="AN189" i="4"/>
  <c r="U189" i="4"/>
  <c r="O189" i="4"/>
  <c r="W189" i="4"/>
  <c r="Q189" i="4"/>
  <c r="AO189" i="4"/>
  <c r="AU189" i="4"/>
  <c r="A189" i="4"/>
  <c r="V192" i="4"/>
  <c r="P192" i="4"/>
  <c r="AN192" i="4"/>
  <c r="U192" i="4"/>
  <c r="O192" i="4"/>
  <c r="W192" i="4"/>
  <c r="Q192" i="4"/>
  <c r="AO192" i="4"/>
  <c r="AU192" i="4"/>
  <c r="A192" i="4"/>
  <c r="V134" i="4"/>
  <c r="P134" i="4"/>
  <c r="AN134" i="4"/>
  <c r="U134" i="4"/>
  <c r="O134" i="4"/>
  <c r="W134" i="4"/>
  <c r="Q134" i="4"/>
  <c r="AO134" i="4"/>
  <c r="AU134" i="4"/>
  <c r="A134" i="4"/>
  <c r="V135" i="4"/>
  <c r="P135" i="4"/>
  <c r="AN135" i="4"/>
  <c r="U135" i="4"/>
  <c r="O135" i="4"/>
  <c r="W135" i="4"/>
  <c r="Q135" i="4"/>
  <c r="AO135" i="4"/>
  <c r="AU135" i="4"/>
  <c r="A135" i="4"/>
  <c r="V136" i="4"/>
  <c r="P136" i="4"/>
  <c r="AN136" i="4"/>
  <c r="U136" i="4"/>
  <c r="O136" i="4"/>
  <c r="W136" i="4"/>
  <c r="Q136" i="4"/>
  <c r="AO136" i="4"/>
  <c r="AU136" i="4"/>
  <c r="A136" i="4"/>
  <c r="V137" i="4"/>
  <c r="P137" i="4"/>
  <c r="AN137" i="4"/>
  <c r="U137" i="4"/>
  <c r="O137" i="4"/>
  <c r="W137" i="4"/>
  <c r="Q137" i="4"/>
  <c r="AO137" i="4"/>
  <c r="AU137" i="4"/>
  <c r="A137" i="4"/>
  <c r="V138" i="4"/>
  <c r="P138" i="4"/>
  <c r="AN138" i="4"/>
  <c r="U138" i="4"/>
  <c r="O138" i="4"/>
  <c r="W138" i="4"/>
  <c r="Q138" i="4"/>
  <c r="AO138" i="4"/>
  <c r="AU138" i="4"/>
  <c r="A138" i="4"/>
  <c r="V139" i="4"/>
  <c r="P139" i="4"/>
  <c r="AN139" i="4"/>
  <c r="U139" i="4"/>
  <c r="O139" i="4"/>
  <c r="W139" i="4"/>
  <c r="Q139" i="4"/>
  <c r="AO139" i="4"/>
  <c r="AU139" i="4"/>
  <c r="A139" i="4"/>
  <c r="V140" i="4"/>
  <c r="P140" i="4"/>
  <c r="AN140" i="4"/>
  <c r="U140" i="4"/>
  <c r="O140" i="4"/>
  <c r="W140" i="4"/>
  <c r="Q140" i="4"/>
  <c r="AO140" i="4"/>
  <c r="AU140" i="4"/>
  <c r="A140" i="4"/>
  <c r="V141" i="4"/>
  <c r="P141" i="4"/>
  <c r="AN141" i="4"/>
  <c r="U141" i="4"/>
  <c r="O141" i="4"/>
  <c r="W141" i="4"/>
  <c r="Q141" i="4"/>
  <c r="AO141" i="4"/>
  <c r="AU141" i="4"/>
  <c r="A141" i="4"/>
  <c r="V142" i="4"/>
  <c r="P142" i="4"/>
  <c r="AN142" i="4"/>
  <c r="U142" i="4"/>
  <c r="O142" i="4"/>
  <c r="W142" i="4"/>
  <c r="Q142" i="4"/>
  <c r="AO142" i="4"/>
  <c r="AU142" i="4"/>
  <c r="A142" i="4"/>
  <c r="V143" i="4"/>
  <c r="P143" i="4"/>
  <c r="AN143" i="4"/>
  <c r="U143" i="4"/>
  <c r="O143" i="4"/>
  <c r="W143" i="4"/>
  <c r="Q143" i="4"/>
  <c r="AO143" i="4"/>
  <c r="AU143" i="4"/>
  <c r="A143" i="4"/>
  <c r="V144" i="4"/>
  <c r="P144" i="4"/>
  <c r="AN144" i="4"/>
  <c r="U144" i="4"/>
  <c r="O144" i="4"/>
  <c r="W144" i="4"/>
  <c r="Q144" i="4"/>
  <c r="AO144" i="4"/>
  <c r="AU144" i="4"/>
  <c r="A144" i="4"/>
  <c r="V145" i="4"/>
  <c r="P145" i="4"/>
  <c r="AN145" i="4"/>
  <c r="U145" i="4"/>
  <c r="O145" i="4"/>
  <c r="W145" i="4"/>
  <c r="Q145" i="4"/>
  <c r="AO145" i="4"/>
  <c r="AU145" i="4"/>
  <c r="A145" i="4"/>
  <c r="V147" i="4"/>
  <c r="P147" i="4"/>
  <c r="AN147" i="4"/>
  <c r="U147" i="4"/>
  <c r="O147" i="4"/>
  <c r="W147" i="4"/>
  <c r="Q147" i="4"/>
  <c r="AO147" i="4"/>
  <c r="AU147" i="4"/>
  <c r="A147" i="4"/>
  <c r="V148" i="4"/>
  <c r="P148" i="4"/>
  <c r="AN148" i="4"/>
  <c r="U148" i="4"/>
  <c r="O148" i="4"/>
  <c r="W148" i="4"/>
  <c r="Q148" i="4"/>
  <c r="AO148" i="4"/>
  <c r="AU148" i="4"/>
  <c r="A148" i="4"/>
  <c r="AO63" i="4"/>
  <c r="AN63" i="4"/>
  <c r="AU63" i="4"/>
  <c r="A63" i="4"/>
  <c r="AO66" i="4"/>
  <c r="AN66" i="4"/>
  <c r="AU66" i="4"/>
  <c r="A66" i="4"/>
  <c r="AO67" i="4"/>
  <c r="AN67" i="4"/>
  <c r="AU67" i="4"/>
  <c r="A67" i="4"/>
  <c r="AO68" i="4"/>
  <c r="AN68" i="4"/>
  <c r="AU68" i="4"/>
  <c r="A68" i="4"/>
  <c r="AN69" i="4"/>
  <c r="AO69" i="4"/>
  <c r="AU69" i="4"/>
  <c r="A69" i="4"/>
  <c r="AN72" i="4"/>
  <c r="AO72" i="4"/>
  <c r="AU72" i="4"/>
  <c r="A72" i="4"/>
  <c r="AN75" i="4"/>
  <c r="AO75" i="4"/>
  <c r="AU75" i="4"/>
  <c r="A75" i="4"/>
  <c r="AN79" i="4"/>
  <c r="AO79" i="4"/>
  <c r="AU79" i="4"/>
  <c r="A79" i="4"/>
  <c r="AN82" i="4"/>
  <c r="AO82" i="4"/>
  <c r="AU82" i="4"/>
  <c r="A82" i="4"/>
  <c r="AN88" i="4"/>
  <c r="AO88" i="4"/>
  <c r="AU88" i="4"/>
  <c r="A88" i="4"/>
  <c r="AN91" i="4"/>
  <c r="AO91" i="4"/>
  <c r="AU91" i="4"/>
  <c r="A91" i="4"/>
  <c r="AN92" i="4"/>
  <c r="AO92" i="4"/>
  <c r="AU92" i="4"/>
  <c r="A92" i="4"/>
  <c r="AN96" i="4"/>
  <c r="AO96" i="4"/>
  <c r="AU96" i="4"/>
  <c r="A96" i="4"/>
  <c r="AN97" i="4"/>
  <c r="AO97" i="4"/>
  <c r="AU97" i="4"/>
  <c r="A97" i="4"/>
  <c r="AN98" i="4"/>
  <c r="AO98" i="4"/>
  <c r="AU98" i="4"/>
  <c r="A98" i="4"/>
  <c r="AN99" i="4"/>
  <c r="AO99" i="4"/>
  <c r="AU99" i="4"/>
  <c r="A99" i="4"/>
  <c r="AN100" i="4"/>
  <c r="AO100" i="4"/>
  <c r="AU100" i="4"/>
  <c r="A100" i="4"/>
  <c r="AN102" i="4"/>
  <c r="AO102" i="4"/>
  <c r="AU102" i="4"/>
  <c r="A102" i="4"/>
  <c r="AN119" i="4"/>
  <c r="AO119" i="4"/>
  <c r="AU119" i="4"/>
  <c r="A119" i="4"/>
  <c r="AN120" i="4"/>
  <c r="AO120" i="4"/>
  <c r="AU120" i="4"/>
  <c r="A120" i="4"/>
  <c r="AN121" i="4"/>
  <c r="AO121" i="4"/>
  <c r="AU121" i="4"/>
  <c r="A121" i="4"/>
  <c r="AO127" i="4"/>
  <c r="AN127" i="4"/>
  <c r="AU127" i="4"/>
  <c r="A127" i="4"/>
  <c r="AO130" i="4"/>
  <c r="AN130" i="4"/>
  <c r="AU130" i="4"/>
  <c r="A130" i="4"/>
  <c r="AO133" i="4"/>
  <c r="AN133" i="4"/>
  <c r="AU133" i="4"/>
  <c r="A133" i="4"/>
  <c r="AN26" i="4"/>
  <c r="AO26" i="4"/>
  <c r="AU26" i="4"/>
  <c r="A26" i="4"/>
  <c r="AN27" i="4"/>
  <c r="AO27" i="4"/>
  <c r="AU27" i="4"/>
  <c r="A27" i="4"/>
  <c r="AN30" i="4"/>
  <c r="AO30" i="4"/>
  <c r="AU30" i="4"/>
  <c r="A30" i="4"/>
  <c r="AN31" i="4"/>
  <c r="AO31" i="4"/>
  <c r="AU31" i="4"/>
  <c r="A31" i="4"/>
  <c r="AN37" i="4"/>
  <c r="AO37" i="4"/>
  <c r="AU37" i="4"/>
  <c r="A37" i="4"/>
  <c r="AN38" i="4"/>
  <c r="AO38" i="4"/>
  <c r="AU38" i="4"/>
  <c r="A38" i="4"/>
  <c r="AN45" i="4"/>
  <c r="AO45" i="4"/>
  <c r="AU45" i="4"/>
  <c r="A45" i="4"/>
  <c r="AN50" i="4"/>
  <c r="AO50" i="4"/>
  <c r="AU50" i="4"/>
  <c r="A50" i="4"/>
  <c r="AN51" i="4"/>
  <c r="AO51" i="4"/>
  <c r="AU51" i="4"/>
  <c r="A51" i="4"/>
  <c r="AN52" i="4"/>
  <c r="AO52" i="4"/>
  <c r="AU52" i="4"/>
  <c r="A52" i="4"/>
  <c r="AN55" i="4"/>
  <c r="AO55" i="4"/>
  <c r="AU55" i="4"/>
  <c r="A55" i="4"/>
  <c r="AN56" i="4"/>
  <c r="AO56" i="4"/>
  <c r="AU56" i="4"/>
  <c r="A56" i="4"/>
  <c r="AO57" i="4"/>
  <c r="AN57" i="4"/>
  <c r="AU57" i="4"/>
  <c r="A57" i="4"/>
  <c r="AO58" i="4"/>
  <c r="AN58" i="4"/>
  <c r="AU58" i="4"/>
  <c r="A58" i="4"/>
  <c r="AO59" i="4"/>
  <c r="AN59" i="4"/>
  <c r="AU59" i="4"/>
  <c r="A59" i="4"/>
  <c r="AO60" i="4"/>
  <c r="AN60" i="4"/>
  <c r="AU60" i="4"/>
  <c r="A60" i="4"/>
  <c r="B17" i="4"/>
  <c r="B16" i="4"/>
  <c r="AN17" i="4"/>
  <c r="AO17" i="4"/>
  <c r="AU17" i="4"/>
  <c r="A17" i="4"/>
  <c r="AN16" i="4"/>
  <c r="AO16" i="4"/>
  <c r="AU16" i="4"/>
  <c r="A16" i="4"/>
  <c r="B14" i="4"/>
  <c r="AN14" i="4"/>
  <c r="AO14" i="4"/>
  <c r="AU14" i="4"/>
  <c r="A14" i="4"/>
  <c r="T219" i="4"/>
  <c r="AR219" i="4"/>
  <c r="BD219" i="4"/>
  <c r="S219" i="4"/>
  <c r="AQ219" i="4"/>
  <c r="BC219" i="4"/>
  <c r="R219" i="4"/>
  <c r="AP219" i="4"/>
  <c r="BB219" i="4"/>
  <c r="AM219" i="4"/>
  <c r="BA219" i="4"/>
  <c r="AZ219" i="4"/>
  <c r="AY219" i="4"/>
  <c r="AX219" i="4"/>
  <c r="AW219" i="4"/>
  <c r="AV219" i="4"/>
  <c r="AT219" i="4"/>
  <c r="AS219" i="4"/>
  <c r="AF219" i="4"/>
  <c r="AE219" i="4"/>
  <c r="AD219" i="4"/>
  <c r="AC219" i="4"/>
  <c r="AB219" i="4"/>
  <c r="AA219" i="4"/>
  <c r="Z219" i="4"/>
  <c r="Y219" i="4"/>
  <c r="X219" i="4"/>
  <c r="T218" i="4"/>
  <c r="AR218" i="4"/>
  <c r="BD218" i="4"/>
  <c r="S218" i="4"/>
  <c r="AQ218" i="4"/>
  <c r="BC218" i="4"/>
  <c r="R218" i="4"/>
  <c r="AP218" i="4"/>
  <c r="BB218" i="4"/>
  <c r="AM218" i="4"/>
  <c r="BA218" i="4"/>
  <c r="AZ218" i="4"/>
  <c r="AY218" i="4"/>
  <c r="AX218" i="4"/>
  <c r="AW218" i="4"/>
  <c r="AV218" i="4"/>
  <c r="AT218" i="4"/>
  <c r="AS218" i="4"/>
  <c r="AF218" i="4"/>
  <c r="AE218" i="4"/>
  <c r="AD218" i="4"/>
  <c r="AC218" i="4"/>
  <c r="AB218" i="4"/>
  <c r="AA218" i="4"/>
  <c r="Z218" i="4"/>
  <c r="Y218" i="4"/>
  <c r="X218" i="4"/>
  <c r="T206" i="4"/>
  <c r="AR206" i="4"/>
  <c r="BD206" i="4"/>
  <c r="S206" i="4"/>
  <c r="AQ206" i="4"/>
  <c r="BC206" i="4"/>
  <c r="R206" i="4"/>
  <c r="AP206" i="4"/>
  <c r="BB206" i="4"/>
  <c r="AM206" i="4"/>
  <c r="BA206" i="4"/>
  <c r="AZ206" i="4"/>
  <c r="AY206" i="4"/>
  <c r="AX206" i="4"/>
  <c r="AW206" i="4"/>
  <c r="AV206" i="4"/>
  <c r="AT206" i="4"/>
  <c r="AS206" i="4"/>
  <c r="AL206" i="4"/>
  <c r="AK206" i="4"/>
  <c r="AJ206" i="4"/>
  <c r="AI206" i="4"/>
  <c r="AH206" i="4"/>
  <c r="AG206" i="4"/>
  <c r="Z206" i="4"/>
  <c r="Y206" i="4"/>
  <c r="X206" i="4"/>
  <c r="T207" i="4"/>
  <c r="AR207" i="4"/>
  <c r="BD207" i="4"/>
  <c r="S207" i="4"/>
  <c r="AQ207" i="4"/>
  <c r="BC207" i="4"/>
  <c r="R207" i="4"/>
  <c r="AP207" i="4"/>
  <c r="BB207" i="4"/>
  <c r="AM207" i="4"/>
  <c r="BA207" i="4"/>
  <c r="AZ207" i="4"/>
  <c r="AY207" i="4"/>
  <c r="AX207" i="4"/>
  <c r="AW207" i="4"/>
  <c r="AV207" i="4"/>
  <c r="AT207" i="4"/>
  <c r="AS207" i="4"/>
  <c r="AL207" i="4"/>
  <c r="AK207" i="4"/>
  <c r="AJ207" i="4"/>
  <c r="AI207" i="4"/>
  <c r="AH207" i="4"/>
  <c r="AG207" i="4"/>
  <c r="Z207" i="4"/>
  <c r="Y207" i="4"/>
  <c r="X207" i="4"/>
  <c r="T208" i="4"/>
  <c r="AR208" i="4"/>
  <c r="BD208" i="4"/>
  <c r="S208" i="4"/>
  <c r="AQ208" i="4"/>
  <c r="BC208" i="4"/>
  <c r="R208" i="4"/>
  <c r="AP208" i="4"/>
  <c r="BB208" i="4"/>
  <c r="AM208" i="4"/>
  <c r="BA208" i="4"/>
  <c r="AZ208" i="4"/>
  <c r="AY208" i="4"/>
  <c r="AX208" i="4"/>
  <c r="AW208" i="4"/>
  <c r="AV208" i="4"/>
  <c r="AT208" i="4"/>
  <c r="AS208" i="4"/>
  <c r="AL208" i="4"/>
  <c r="AK208" i="4"/>
  <c r="AJ208" i="4"/>
  <c r="AI208" i="4"/>
  <c r="AH208" i="4"/>
  <c r="AG208" i="4"/>
  <c r="Z208" i="4"/>
  <c r="Y208" i="4"/>
  <c r="X208" i="4"/>
  <c r="T209" i="4"/>
  <c r="AR209" i="4"/>
  <c r="BD209" i="4"/>
  <c r="S209" i="4"/>
  <c r="AQ209" i="4"/>
  <c r="BC209" i="4"/>
  <c r="R209" i="4"/>
  <c r="AP209" i="4"/>
  <c r="BB209" i="4"/>
  <c r="AM209" i="4"/>
  <c r="BA209" i="4"/>
  <c r="AZ209" i="4"/>
  <c r="AY209" i="4"/>
  <c r="AX209" i="4"/>
  <c r="AW209" i="4"/>
  <c r="AV209" i="4"/>
  <c r="AT209" i="4"/>
  <c r="AS209" i="4"/>
  <c r="AL209" i="4"/>
  <c r="AK209" i="4"/>
  <c r="AJ209" i="4"/>
  <c r="AI209" i="4"/>
  <c r="AH209" i="4"/>
  <c r="AG209" i="4"/>
  <c r="Z209" i="4"/>
  <c r="Y209" i="4"/>
  <c r="X209" i="4"/>
  <c r="T142" i="4"/>
  <c r="AR142" i="4"/>
  <c r="BD142" i="4"/>
  <c r="S142" i="4"/>
  <c r="AQ142" i="4"/>
  <c r="BC142" i="4"/>
  <c r="R142" i="4"/>
  <c r="AP142" i="4"/>
  <c r="BB142" i="4"/>
  <c r="AM142" i="4"/>
  <c r="BA142" i="4"/>
  <c r="AZ142" i="4"/>
  <c r="AY142" i="4"/>
  <c r="AX142" i="4"/>
  <c r="AW142" i="4"/>
  <c r="AV142" i="4"/>
  <c r="AT142" i="4"/>
  <c r="AS142" i="4"/>
  <c r="AL142" i="4"/>
  <c r="AK142" i="4"/>
  <c r="AJ142" i="4"/>
  <c r="AI142" i="4"/>
  <c r="AH142" i="4"/>
  <c r="AG142" i="4"/>
  <c r="Z142" i="4"/>
  <c r="Y142" i="4"/>
  <c r="X142" i="4"/>
  <c r="T141" i="4"/>
  <c r="AR141" i="4"/>
  <c r="BD141" i="4"/>
  <c r="S141" i="4"/>
  <c r="AQ141" i="4"/>
  <c r="BC141" i="4"/>
  <c r="R141" i="4"/>
  <c r="AP141" i="4"/>
  <c r="BB141" i="4"/>
  <c r="AM141" i="4"/>
  <c r="BA141" i="4"/>
  <c r="AZ141" i="4"/>
  <c r="AY141" i="4"/>
  <c r="AX141" i="4"/>
  <c r="AW141" i="4"/>
  <c r="AV141" i="4"/>
  <c r="AT141" i="4"/>
  <c r="AS141" i="4"/>
  <c r="AL141" i="4"/>
  <c r="AK141" i="4"/>
  <c r="AJ141" i="4"/>
  <c r="AI141" i="4"/>
  <c r="AH141" i="4"/>
  <c r="AG141" i="4"/>
  <c r="Z141" i="4"/>
  <c r="Y141" i="4"/>
  <c r="X141" i="4"/>
  <c r="T140" i="4"/>
  <c r="AR140" i="4"/>
  <c r="BD140" i="4"/>
  <c r="S140" i="4"/>
  <c r="AQ140" i="4"/>
  <c r="BC140" i="4"/>
  <c r="R140" i="4"/>
  <c r="AP140" i="4"/>
  <c r="BB140" i="4"/>
  <c r="AM140" i="4"/>
  <c r="BA140" i="4"/>
  <c r="AZ140" i="4"/>
  <c r="AY140" i="4"/>
  <c r="AX140" i="4"/>
  <c r="AW140" i="4"/>
  <c r="AV140" i="4"/>
  <c r="AT140" i="4"/>
  <c r="AS140" i="4"/>
  <c r="AL140" i="4"/>
  <c r="AK140" i="4"/>
  <c r="AJ140" i="4"/>
  <c r="AI140" i="4"/>
  <c r="AH140" i="4"/>
  <c r="AG140" i="4"/>
  <c r="Z140" i="4"/>
  <c r="Y140" i="4"/>
  <c r="X140" i="4"/>
  <c r="T139" i="4"/>
  <c r="AR139" i="4"/>
  <c r="BD139" i="4"/>
  <c r="S139" i="4"/>
  <c r="AQ139" i="4"/>
  <c r="BC139" i="4"/>
  <c r="R139" i="4"/>
  <c r="AP139" i="4"/>
  <c r="BB139" i="4"/>
  <c r="AM139" i="4"/>
  <c r="BA139" i="4"/>
  <c r="AZ139" i="4"/>
  <c r="AY139" i="4"/>
  <c r="AX139" i="4"/>
  <c r="AW139" i="4"/>
  <c r="AV139" i="4"/>
  <c r="AT139" i="4"/>
  <c r="AS139" i="4"/>
  <c r="AL139" i="4"/>
  <c r="AK139" i="4"/>
  <c r="AJ139" i="4"/>
  <c r="AI139" i="4"/>
  <c r="AH139" i="4"/>
  <c r="AG139" i="4"/>
  <c r="Z139" i="4"/>
  <c r="Y139" i="4"/>
  <c r="X139" i="4"/>
  <c r="T138" i="4"/>
  <c r="AR138" i="4"/>
  <c r="BD138" i="4"/>
  <c r="S138" i="4"/>
  <c r="AQ138" i="4"/>
  <c r="BC138" i="4"/>
  <c r="R138" i="4"/>
  <c r="AP138" i="4"/>
  <c r="BB138" i="4"/>
  <c r="AM138" i="4"/>
  <c r="BA138" i="4"/>
  <c r="AZ138" i="4"/>
  <c r="AY138" i="4"/>
  <c r="AX138" i="4"/>
  <c r="AW138" i="4"/>
  <c r="AV138" i="4"/>
  <c r="AT138" i="4"/>
  <c r="AS138" i="4"/>
  <c r="AL138" i="4"/>
  <c r="AK138" i="4"/>
  <c r="AJ138" i="4"/>
  <c r="AI138" i="4"/>
  <c r="AH138" i="4"/>
  <c r="AG138" i="4"/>
  <c r="Z138" i="4"/>
  <c r="Y138" i="4"/>
  <c r="X138" i="4"/>
  <c r="T137" i="4"/>
  <c r="AR137" i="4"/>
  <c r="BD137" i="4"/>
  <c r="S137" i="4"/>
  <c r="AQ137" i="4"/>
  <c r="BC137" i="4"/>
  <c r="R137" i="4"/>
  <c r="AP137" i="4"/>
  <c r="BB137" i="4"/>
  <c r="AM137" i="4"/>
  <c r="BA137" i="4"/>
  <c r="AZ137" i="4"/>
  <c r="AY137" i="4"/>
  <c r="AX137" i="4"/>
  <c r="AW137" i="4"/>
  <c r="AV137" i="4"/>
  <c r="AT137" i="4"/>
  <c r="AS137" i="4"/>
  <c r="AL137" i="4"/>
  <c r="AK137" i="4"/>
  <c r="AJ137" i="4"/>
  <c r="AI137" i="4"/>
  <c r="AH137" i="4"/>
  <c r="AG137" i="4"/>
  <c r="Z137" i="4"/>
  <c r="Y137" i="4"/>
  <c r="X137" i="4"/>
  <c r="T136" i="4"/>
  <c r="AR136" i="4"/>
  <c r="BD136" i="4"/>
  <c r="S136" i="4"/>
  <c r="AQ136" i="4"/>
  <c r="BC136" i="4"/>
  <c r="R136" i="4"/>
  <c r="AP136" i="4"/>
  <c r="BB136" i="4"/>
  <c r="AM136" i="4"/>
  <c r="BA136" i="4"/>
  <c r="AZ136" i="4"/>
  <c r="AY136" i="4"/>
  <c r="AX136" i="4"/>
  <c r="AW136" i="4"/>
  <c r="AV136" i="4"/>
  <c r="AT136" i="4"/>
  <c r="AS136" i="4"/>
  <c r="AL136" i="4"/>
  <c r="AK136" i="4"/>
  <c r="AJ136" i="4"/>
  <c r="AI136" i="4"/>
  <c r="AH136" i="4"/>
  <c r="AG136" i="4"/>
  <c r="Z136" i="4"/>
  <c r="Y136" i="4"/>
  <c r="X136" i="4"/>
  <c r="T135" i="4"/>
  <c r="AR135" i="4"/>
  <c r="BD135" i="4"/>
  <c r="S135" i="4"/>
  <c r="AQ135" i="4"/>
  <c r="BC135" i="4"/>
  <c r="R135" i="4"/>
  <c r="AP135" i="4"/>
  <c r="BB135" i="4"/>
  <c r="AM135" i="4"/>
  <c r="BA135" i="4"/>
  <c r="AZ135" i="4"/>
  <c r="AY135" i="4"/>
  <c r="AX135" i="4"/>
  <c r="AW135" i="4"/>
  <c r="AV135" i="4"/>
  <c r="AT135" i="4"/>
  <c r="AS135" i="4"/>
  <c r="AL135" i="4"/>
  <c r="AK135" i="4"/>
  <c r="AJ135" i="4"/>
  <c r="AI135" i="4"/>
  <c r="AH135" i="4"/>
  <c r="AG135" i="4"/>
  <c r="Z135" i="4"/>
  <c r="Y135" i="4"/>
  <c r="X135" i="4"/>
  <c r="T134" i="4"/>
  <c r="AR134" i="4"/>
  <c r="BD134" i="4"/>
  <c r="S134" i="4"/>
  <c r="AQ134" i="4"/>
  <c r="BC134" i="4"/>
  <c r="R134" i="4"/>
  <c r="AP134" i="4"/>
  <c r="BB134" i="4"/>
  <c r="AM134" i="4"/>
  <c r="BA134" i="4"/>
  <c r="AZ134" i="4"/>
  <c r="AY134" i="4"/>
  <c r="AX134" i="4"/>
  <c r="AW134" i="4"/>
  <c r="AV134" i="4"/>
  <c r="AT134" i="4"/>
  <c r="AS134" i="4"/>
  <c r="AL134" i="4"/>
  <c r="AK134" i="4"/>
  <c r="AJ134" i="4"/>
  <c r="AI134" i="4"/>
  <c r="AH134" i="4"/>
  <c r="AG134" i="4"/>
  <c r="Z134" i="4"/>
  <c r="Y134" i="4"/>
  <c r="X134" i="4"/>
  <c r="T148" i="4"/>
  <c r="AR148" i="4"/>
  <c r="BD148" i="4"/>
  <c r="S148" i="4"/>
  <c r="AQ148" i="4"/>
  <c r="BC148" i="4"/>
  <c r="R148" i="4"/>
  <c r="AP148" i="4"/>
  <c r="BB148" i="4"/>
  <c r="AM148" i="4"/>
  <c r="BA148" i="4"/>
  <c r="AZ148" i="4"/>
  <c r="AY148" i="4"/>
  <c r="AX148" i="4"/>
  <c r="AW148" i="4"/>
  <c r="AV148" i="4"/>
  <c r="AT148" i="4"/>
  <c r="AS148" i="4"/>
  <c r="AL148" i="4"/>
  <c r="AK148" i="4"/>
  <c r="AJ148" i="4"/>
  <c r="AI148" i="4"/>
  <c r="AH148" i="4"/>
  <c r="AG148" i="4"/>
  <c r="Z148" i="4"/>
  <c r="Y148" i="4"/>
  <c r="X148" i="4"/>
  <c r="T147" i="4"/>
  <c r="AR147" i="4"/>
  <c r="BD147" i="4"/>
  <c r="S147" i="4"/>
  <c r="AQ147" i="4"/>
  <c r="BC147" i="4"/>
  <c r="R147" i="4"/>
  <c r="AP147" i="4"/>
  <c r="BB147" i="4"/>
  <c r="AM147" i="4"/>
  <c r="BA147" i="4"/>
  <c r="AZ147" i="4"/>
  <c r="AY147" i="4"/>
  <c r="AX147" i="4"/>
  <c r="AW147" i="4"/>
  <c r="AV147" i="4"/>
  <c r="AT147" i="4"/>
  <c r="AS147" i="4"/>
  <c r="AL147" i="4"/>
  <c r="AK147" i="4"/>
  <c r="AJ147" i="4"/>
  <c r="AI147" i="4"/>
  <c r="AH147" i="4"/>
  <c r="AG147" i="4"/>
  <c r="Z147" i="4"/>
  <c r="Y147" i="4"/>
  <c r="X147" i="4"/>
  <c r="T145" i="4"/>
  <c r="AR145" i="4"/>
  <c r="BD145" i="4"/>
  <c r="S145" i="4"/>
  <c r="AQ145" i="4"/>
  <c r="BC145" i="4"/>
  <c r="R145" i="4"/>
  <c r="AP145" i="4"/>
  <c r="BB145" i="4"/>
  <c r="AM145" i="4"/>
  <c r="BA145" i="4"/>
  <c r="AZ145" i="4"/>
  <c r="AY145" i="4"/>
  <c r="AX145" i="4"/>
  <c r="AW145" i="4"/>
  <c r="AV145" i="4"/>
  <c r="AT145" i="4"/>
  <c r="AS145" i="4"/>
  <c r="AL145" i="4"/>
  <c r="AK145" i="4"/>
  <c r="AJ145" i="4"/>
  <c r="AI145" i="4"/>
  <c r="AH145" i="4"/>
  <c r="AG145" i="4"/>
  <c r="Z145" i="4"/>
  <c r="Y145" i="4"/>
  <c r="X145" i="4"/>
  <c r="T144" i="4"/>
  <c r="AR144" i="4"/>
  <c r="BD144" i="4"/>
  <c r="S144" i="4"/>
  <c r="AQ144" i="4"/>
  <c r="BC144" i="4"/>
  <c r="R144" i="4"/>
  <c r="AP144" i="4"/>
  <c r="BB144" i="4"/>
  <c r="AM144" i="4"/>
  <c r="BA144" i="4"/>
  <c r="AZ144" i="4"/>
  <c r="AY144" i="4"/>
  <c r="AX144" i="4"/>
  <c r="AW144" i="4"/>
  <c r="AV144" i="4"/>
  <c r="AT144" i="4"/>
  <c r="AS144" i="4"/>
  <c r="AL144" i="4"/>
  <c r="AK144" i="4"/>
  <c r="AJ144" i="4"/>
  <c r="AI144" i="4"/>
  <c r="AH144" i="4"/>
  <c r="AG144" i="4"/>
  <c r="Z144" i="4"/>
  <c r="Y144" i="4"/>
  <c r="X144" i="4"/>
  <c r="T143" i="4"/>
  <c r="AR143" i="4"/>
  <c r="BD143" i="4"/>
  <c r="S143" i="4"/>
  <c r="AQ143" i="4"/>
  <c r="BC143" i="4"/>
  <c r="R143" i="4"/>
  <c r="AP143" i="4"/>
  <c r="BB143" i="4"/>
  <c r="AM143" i="4"/>
  <c r="BA143" i="4"/>
  <c r="AZ143" i="4"/>
  <c r="AY143" i="4"/>
  <c r="AX143" i="4"/>
  <c r="AW143" i="4"/>
  <c r="AV143" i="4"/>
  <c r="AT143" i="4"/>
  <c r="AS143" i="4"/>
  <c r="AL143" i="4"/>
  <c r="AK143" i="4"/>
  <c r="AJ143" i="4"/>
  <c r="AI143" i="4"/>
  <c r="AH143" i="4"/>
  <c r="AG143" i="4"/>
  <c r="Z143" i="4"/>
  <c r="Y143" i="4"/>
  <c r="X143" i="4"/>
  <c r="T158" i="4"/>
  <c r="AR158" i="4"/>
  <c r="BD158" i="4"/>
  <c r="S158" i="4"/>
  <c r="AQ158" i="4"/>
  <c r="BC158" i="4"/>
  <c r="R158" i="4"/>
  <c r="AP158" i="4"/>
  <c r="BB158" i="4"/>
  <c r="AM158" i="4"/>
  <c r="BA158" i="4"/>
  <c r="AZ158" i="4"/>
  <c r="AY158" i="4"/>
  <c r="AX158" i="4"/>
  <c r="AW158" i="4"/>
  <c r="AV158" i="4"/>
  <c r="AT158" i="4"/>
  <c r="AS158" i="4"/>
  <c r="AF158" i="4"/>
  <c r="AE158" i="4"/>
  <c r="AD158" i="4"/>
  <c r="AC158" i="4"/>
  <c r="AB158" i="4"/>
  <c r="AA158" i="4"/>
  <c r="Z158" i="4"/>
  <c r="Y158" i="4"/>
  <c r="X158" i="4"/>
  <c r="T155" i="4"/>
  <c r="AR155" i="4"/>
  <c r="BD155" i="4"/>
  <c r="S155" i="4"/>
  <c r="AQ155" i="4"/>
  <c r="BC155" i="4"/>
  <c r="R155" i="4"/>
  <c r="AP155" i="4"/>
  <c r="BB155" i="4"/>
  <c r="AM155" i="4"/>
  <c r="BA155" i="4"/>
  <c r="AZ155" i="4"/>
  <c r="AY155" i="4"/>
  <c r="AX155" i="4"/>
  <c r="AW155" i="4"/>
  <c r="AV155" i="4"/>
  <c r="AT155" i="4"/>
  <c r="AS155" i="4"/>
  <c r="AF155" i="4"/>
  <c r="AE155" i="4"/>
  <c r="AD155" i="4"/>
  <c r="AC155" i="4"/>
  <c r="AB155" i="4"/>
  <c r="AA155" i="4"/>
  <c r="Z155" i="4"/>
  <c r="Y155" i="4"/>
  <c r="X155" i="4"/>
  <c r="T184" i="4"/>
  <c r="AR184" i="4"/>
  <c r="BD184" i="4"/>
  <c r="S184" i="4"/>
  <c r="AQ184" i="4"/>
  <c r="BC184" i="4"/>
  <c r="R184" i="4"/>
  <c r="AP184" i="4"/>
  <c r="BB184" i="4"/>
  <c r="AM184" i="4"/>
  <c r="BA184" i="4"/>
  <c r="AZ184" i="4"/>
  <c r="AY184" i="4"/>
  <c r="AX184" i="4"/>
  <c r="AW184" i="4"/>
  <c r="AV184" i="4"/>
  <c r="AT184" i="4"/>
  <c r="AS184" i="4"/>
  <c r="AF184" i="4"/>
  <c r="AE184" i="4"/>
  <c r="AD184" i="4"/>
  <c r="AC184" i="4"/>
  <c r="AB184" i="4"/>
  <c r="AA184" i="4"/>
  <c r="Z184" i="4"/>
  <c r="Y184" i="4"/>
  <c r="X184" i="4"/>
  <c r="T179" i="4"/>
  <c r="AR179" i="4"/>
  <c r="BD179" i="4"/>
  <c r="S179" i="4"/>
  <c r="AQ179" i="4"/>
  <c r="BC179" i="4"/>
  <c r="R179" i="4"/>
  <c r="AP179" i="4"/>
  <c r="BB179" i="4"/>
  <c r="AM179" i="4"/>
  <c r="BA179" i="4"/>
  <c r="AZ179" i="4"/>
  <c r="AY179" i="4"/>
  <c r="AX179" i="4"/>
  <c r="AW179" i="4"/>
  <c r="AV179" i="4"/>
  <c r="AT179" i="4"/>
  <c r="AS179" i="4"/>
  <c r="AF179" i="4"/>
  <c r="AE179" i="4"/>
  <c r="AD179" i="4"/>
  <c r="AC179" i="4"/>
  <c r="AB179" i="4"/>
  <c r="AA179" i="4"/>
  <c r="Z179" i="4"/>
  <c r="Y179" i="4"/>
  <c r="X179" i="4"/>
  <c r="T178" i="4"/>
  <c r="AR178" i="4"/>
  <c r="BD178" i="4"/>
  <c r="S178" i="4"/>
  <c r="AQ178" i="4"/>
  <c r="BC178" i="4"/>
  <c r="R178" i="4"/>
  <c r="AP178" i="4"/>
  <c r="BB178" i="4"/>
  <c r="AM178" i="4"/>
  <c r="BA178" i="4"/>
  <c r="AZ178" i="4"/>
  <c r="AY178" i="4"/>
  <c r="AX178" i="4"/>
  <c r="AW178" i="4"/>
  <c r="AV178" i="4"/>
  <c r="AT178" i="4"/>
  <c r="AS178" i="4"/>
  <c r="AF178" i="4"/>
  <c r="AE178" i="4"/>
  <c r="AD178" i="4"/>
  <c r="AC178" i="4"/>
  <c r="AB178" i="4"/>
  <c r="AA178" i="4"/>
  <c r="Z178" i="4"/>
  <c r="Y178" i="4"/>
  <c r="X178" i="4"/>
  <c r="T177" i="4"/>
  <c r="AR177" i="4"/>
  <c r="BD177" i="4"/>
  <c r="S177" i="4"/>
  <c r="AQ177" i="4"/>
  <c r="BC177" i="4"/>
  <c r="R177" i="4"/>
  <c r="AP177" i="4"/>
  <c r="BB177" i="4"/>
  <c r="AM177" i="4"/>
  <c r="BA177" i="4"/>
  <c r="AZ177" i="4"/>
  <c r="AY177" i="4"/>
  <c r="AX177" i="4"/>
  <c r="AW177" i="4"/>
  <c r="AV177" i="4"/>
  <c r="AT177" i="4"/>
  <c r="AS177" i="4"/>
  <c r="AF177" i="4"/>
  <c r="AE177" i="4"/>
  <c r="AD177" i="4"/>
  <c r="AC177" i="4"/>
  <c r="AB177" i="4"/>
  <c r="AA177" i="4"/>
  <c r="Z177" i="4"/>
  <c r="Y177" i="4"/>
  <c r="X177" i="4"/>
  <c r="T192" i="4"/>
  <c r="AR192" i="4"/>
  <c r="BD192" i="4"/>
  <c r="S192" i="4"/>
  <c r="AQ192" i="4"/>
  <c r="BC192" i="4"/>
  <c r="R192" i="4"/>
  <c r="AP192" i="4"/>
  <c r="BB192" i="4"/>
  <c r="AM192" i="4"/>
  <c r="BA192" i="4"/>
  <c r="AZ192" i="4"/>
  <c r="AY192" i="4"/>
  <c r="AX192" i="4"/>
  <c r="AW192" i="4"/>
  <c r="AV192" i="4"/>
  <c r="AT192" i="4"/>
  <c r="AS192" i="4"/>
  <c r="AF192" i="4"/>
  <c r="AE192" i="4"/>
  <c r="AD192" i="4"/>
  <c r="AC192" i="4"/>
  <c r="AB192" i="4"/>
  <c r="AA192" i="4"/>
  <c r="Z192" i="4"/>
  <c r="Y192" i="4"/>
  <c r="X192" i="4"/>
  <c r="T189" i="4"/>
  <c r="AR189" i="4"/>
  <c r="BD189" i="4"/>
  <c r="S189" i="4"/>
  <c r="AQ189" i="4"/>
  <c r="BC189" i="4"/>
  <c r="R189" i="4"/>
  <c r="AP189" i="4"/>
  <c r="BB189" i="4"/>
  <c r="AM189" i="4"/>
  <c r="BA189" i="4"/>
  <c r="AZ189" i="4"/>
  <c r="AY189" i="4"/>
  <c r="AX189" i="4"/>
  <c r="AW189" i="4"/>
  <c r="AV189" i="4"/>
  <c r="AT189" i="4"/>
  <c r="AS189" i="4"/>
  <c r="AF189" i="4"/>
  <c r="AE189" i="4"/>
  <c r="AD189" i="4"/>
  <c r="AC189" i="4"/>
  <c r="AB189" i="4"/>
  <c r="AA189" i="4"/>
  <c r="Z189" i="4"/>
  <c r="Y189" i="4"/>
  <c r="X189" i="4"/>
  <c r="S210" i="4"/>
  <c r="AQ210" i="4"/>
  <c r="AQ133" i="4"/>
  <c r="AQ130" i="4"/>
  <c r="AQ127" i="4"/>
  <c r="AQ121" i="4"/>
  <c r="AQ120" i="4"/>
  <c r="AQ119" i="4"/>
  <c r="AQ102" i="4"/>
  <c r="AQ100" i="4"/>
  <c r="AQ98" i="4"/>
  <c r="AQ96" i="4"/>
  <c r="AQ92" i="4"/>
  <c r="AQ91" i="4"/>
  <c r="AQ88" i="4"/>
  <c r="AQ82" i="4"/>
  <c r="AQ79" i="4"/>
  <c r="AQ75" i="4"/>
  <c r="AQ72" i="4"/>
  <c r="AQ69" i="4"/>
  <c r="AQ68" i="4"/>
  <c r="AQ67" i="4"/>
  <c r="AQ66" i="4"/>
  <c r="AQ63" i="4"/>
  <c r="AQ60" i="4"/>
  <c r="AQ59" i="4"/>
  <c r="AQ58" i="4"/>
  <c r="AQ57" i="4"/>
  <c r="AQ56" i="4"/>
  <c r="AQ55" i="4"/>
  <c r="AQ52" i="4"/>
  <c r="AQ51" i="4"/>
  <c r="AQ50" i="4"/>
  <c r="AQ45" i="4"/>
  <c r="AQ38" i="4"/>
  <c r="AQ37" i="4"/>
  <c r="AQ31" i="4"/>
  <c r="AQ30" i="4"/>
  <c r="AQ27" i="4"/>
  <c r="AQ26" i="4"/>
  <c r="AQ17" i="4"/>
  <c r="AQ16" i="4"/>
  <c r="AQ14" i="4"/>
  <c r="AR79" i="4"/>
  <c r="BD79" i="4"/>
  <c r="BC79" i="4"/>
  <c r="AP79" i="4"/>
  <c r="BB79" i="4"/>
  <c r="AM79" i="4"/>
  <c r="BA79" i="4"/>
  <c r="AZ79" i="4"/>
  <c r="AY79" i="4"/>
  <c r="AX79" i="4"/>
  <c r="AW79" i="4"/>
  <c r="AV79" i="4"/>
  <c r="AT79" i="4"/>
  <c r="AS79" i="4"/>
  <c r="AL79" i="4"/>
  <c r="AK79" i="4"/>
  <c r="AJ79" i="4"/>
  <c r="U79" i="4"/>
  <c r="W79" i="4"/>
  <c r="AI79" i="4"/>
  <c r="V79" i="4"/>
  <c r="AH79" i="4"/>
  <c r="AG79" i="4"/>
  <c r="AF79" i="4"/>
  <c r="AE79" i="4"/>
  <c r="AD79" i="4"/>
  <c r="AC79" i="4"/>
  <c r="AB79" i="4"/>
  <c r="AA79" i="4"/>
  <c r="Z79" i="4"/>
  <c r="Y79" i="4"/>
  <c r="X79" i="4"/>
  <c r="AR75" i="4"/>
  <c r="BD75" i="4"/>
  <c r="BC75" i="4"/>
  <c r="AP75" i="4"/>
  <c r="BB75" i="4"/>
  <c r="AM75" i="4"/>
  <c r="BA75" i="4"/>
  <c r="AZ75" i="4"/>
  <c r="AY75" i="4"/>
  <c r="AX75" i="4"/>
  <c r="AW75" i="4"/>
  <c r="AV75" i="4"/>
  <c r="AT75" i="4"/>
  <c r="AS75" i="4"/>
  <c r="AL75" i="4"/>
  <c r="AK75" i="4"/>
  <c r="AJ75" i="4"/>
  <c r="U75" i="4"/>
  <c r="W75" i="4"/>
  <c r="AI75" i="4"/>
  <c r="V75" i="4"/>
  <c r="AH75" i="4"/>
  <c r="AG75" i="4"/>
  <c r="AF75" i="4"/>
  <c r="AE75" i="4"/>
  <c r="AD75" i="4"/>
  <c r="AC75" i="4"/>
  <c r="AB75" i="4"/>
  <c r="AA75" i="4"/>
  <c r="Z75" i="4"/>
  <c r="Y75" i="4"/>
  <c r="X75" i="4"/>
  <c r="AR72" i="4"/>
  <c r="BD72" i="4"/>
  <c r="BC72" i="4"/>
  <c r="AP72" i="4"/>
  <c r="BB72" i="4"/>
  <c r="AM72" i="4"/>
  <c r="BA72" i="4"/>
  <c r="AZ72" i="4"/>
  <c r="AY72" i="4"/>
  <c r="AX72" i="4"/>
  <c r="AW72" i="4"/>
  <c r="AV72" i="4"/>
  <c r="AT72" i="4"/>
  <c r="AS72" i="4"/>
  <c r="AL72" i="4"/>
  <c r="AK72" i="4"/>
  <c r="AJ72" i="4"/>
  <c r="U72" i="4"/>
  <c r="W72" i="4"/>
  <c r="AI72" i="4"/>
  <c r="V72" i="4"/>
  <c r="AH72" i="4"/>
  <c r="AG72" i="4"/>
  <c r="AF72" i="4"/>
  <c r="AE72" i="4"/>
  <c r="AD72" i="4"/>
  <c r="AC72" i="4"/>
  <c r="AB72" i="4"/>
  <c r="AA72" i="4"/>
  <c r="Z72" i="4"/>
  <c r="Y72" i="4"/>
  <c r="X72" i="4"/>
  <c r="AR69" i="4"/>
  <c r="BD69" i="4"/>
  <c r="BC69" i="4"/>
  <c r="AP69" i="4"/>
  <c r="BB69" i="4"/>
  <c r="AM69" i="4"/>
  <c r="BA69" i="4"/>
  <c r="AZ69" i="4"/>
  <c r="AY69" i="4"/>
  <c r="AX69" i="4"/>
  <c r="AW69" i="4"/>
  <c r="AV69" i="4"/>
  <c r="AT69" i="4"/>
  <c r="AS69" i="4"/>
  <c r="AL69" i="4"/>
  <c r="AK69" i="4"/>
  <c r="AJ69" i="4"/>
  <c r="U69" i="4"/>
  <c r="W69" i="4"/>
  <c r="AI69" i="4"/>
  <c r="V69" i="4"/>
  <c r="AH69" i="4"/>
  <c r="AG69" i="4"/>
  <c r="AF69" i="4"/>
  <c r="AE69" i="4"/>
  <c r="AD69" i="4"/>
  <c r="AC69" i="4"/>
  <c r="AB69" i="4"/>
  <c r="AA69" i="4"/>
  <c r="Z69" i="4"/>
  <c r="Y69" i="4"/>
  <c r="X69" i="4"/>
  <c r="AR68" i="4"/>
  <c r="BD68" i="4"/>
  <c r="BC68" i="4"/>
  <c r="AP68" i="4"/>
  <c r="BB68" i="4"/>
  <c r="AM68" i="4"/>
  <c r="BA68" i="4"/>
  <c r="AZ68" i="4"/>
  <c r="AY68" i="4"/>
  <c r="AX68" i="4"/>
  <c r="AW68" i="4"/>
  <c r="AV68" i="4"/>
  <c r="AT68" i="4"/>
  <c r="AS68" i="4"/>
  <c r="AL68" i="4"/>
  <c r="AK68" i="4"/>
  <c r="AJ68" i="4"/>
  <c r="U68" i="4"/>
  <c r="W68" i="4"/>
  <c r="AI68" i="4"/>
  <c r="V68" i="4"/>
  <c r="AH68" i="4"/>
  <c r="AG68" i="4"/>
  <c r="AF68" i="4"/>
  <c r="AE68" i="4"/>
  <c r="AD68" i="4"/>
  <c r="AC68" i="4"/>
  <c r="AB68" i="4"/>
  <c r="AA68" i="4"/>
  <c r="Z68" i="4"/>
  <c r="Y68" i="4"/>
  <c r="X68" i="4"/>
  <c r="AR67" i="4"/>
  <c r="BD67" i="4"/>
  <c r="BC67" i="4"/>
  <c r="AP67" i="4"/>
  <c r="BB67" i="4"/>
  <c r="AM67" i="4"/>
  <c r="BA67" i="4"/>
  <c r="AZ67" i="4"/>
  <c r="AY67" i="4"/>
  <c r="AX67" i="4"/>
  <c r="AW67" i="4"/>
  <c r="AV67" i="4"/>
  <c r="AT67" i="4"/>
  <c r="AS67" i="4"/>
  <c r="AL67" i="4"/>
  <c r="AK67" i="4"/>
  <c r="AJ67" i="4"/>
  <c r="U67" i="4"/>
  <c r="W67" i="4"/>
  <c r="AI67" i="4"/>
  <c r="V67" i="4"/>
  <c r="AH67" i="4"/>
  <c r="AG67" i="4"/>
  <c r="AF67" i="4"/>
  <c r="AE67" i="4"/>
  <c r="AD67" i="4"/>
  <c r="AC67" i="4"/>
  <c r="AB67" i="4"/>
  <c r="AA67" i="4"/>
  <c r="Z67" i="4"/>
  <c r="Y67" i="4"/>
  <c r="X67" i="4"/>
  <c r="AR66" i="4"/>
  <c r="BD66" i="4"/>
  <c r="BC66" i="4"/>
  <c r="AP66" i="4"/>
  <c r="BB66" i="4"/>
  <c r="AM66" i="4"/>
  <c r="BA66" i="4"/>
  <c r="AZ66" i="4"/>
  <c r="AY66" i="4"/>
  <c r="AX66" i="4"/>
  <c r="AW66" i="4"/>
  <c r="AV66" i="4"/>
  <c r="AT66" i="4"/>
  <c r="AS66" i="4"/>
  <c r="AL66" i="4"/>
  <c r="AK66" i="4"/>
  <c r="AJ66" i="4"/>
  <c r="U66" i="4"/>
  <c r="W66" i="4"/>
  <c r="AI66" i="4"/>
  <c r="V66" i="4"/>
  <c r="AH66" i="4"/>
  <c r="AG66" i="4"/>
  <c r="AF66" i="4"/>
  <c r="AE66" i="4"/>
  <c r="AD66" i="4"/>
  <c r="AC66" i="4"/>
  <c r="AB66" i="4"/>
  <c r="AA66" i="4"/>
  <c r="Z66" i="4"/>
  <c r="Y66" i="4"/>
  <c r="X66" i="4"/>
  <c r="AR63" i="4"/>
  <c r="BD63" i="4"/>
  <c r="BC63" i="4"/>
  <c r="AP63" i="4"/>
  <c r="BB63" i="4"/>
  <c r="AM63" i="4"/>
  <c r="BA63" i="4"/>
  <c r="AZ63" i="4"/>
  <c r="AY63" i="4"/>
  <c r="AX63" i="4"/>
  <c r="AW63" i="4"/>
  <c r="AV63" i="4"/>
  <c r="AT63" i="4"/>
  <c r="AS63" i="4"/>
  <c r="AL63" i="4"/>
  <c r="AK63" i="4"/>
  <c r="AJ63" i="4"/>
  <c r="U63" i="4"/>
  <c r="W63" i="4"/>
  <c r="AI63" i="4"/>
  <c r="V63" i="4"/>
  <c r="AH63" i="4"/>
  <c r="AG63" i="4"/>
  <c r="AF63" i="4"/>
  <c r="AE63" i="4"/>
  <c r="AD63" i="4"/>
  <c r="AC63" i="4"/>
  <c r="AB63" i="4"/>
  <c r="AA63" i="4"/>
  <c r="Z63" i="4"/>
  <c r="Y63" i="4"/>
  <c r="X63" i="4"/>
  <c r="AR60" i="4"/>
  <c r="BD60" i="4"/>
  <c r="BC60" i="4"/>
  <c r="AP60" i="4"/>
  <c r="BB60" i="4"/>
  <c r="AM60" i="4"/>
  <c r="BA60" i="4"/>
  <c r="AZ60" i="4"/>
  <c r="AY60" i="4"/>
  <c r="AX60" i="4"/>
  <c r="AW60" i="4"/>
  <c r="AV60" i="4"/>
  <c r="AT60" i="4"/>
  <c r="AS60" i="4"/>
  <c r="AL60" i="4"/>
  <c r="AK60" i="4"/>
  <c r="AJ60" i="4"/>
  <c r="U60" i="4"/>
  <c r="W60" i="4"/>
  <c r="AI60" i="4"/>
  <c r="V60" i="4"/>
  <c r="AH60" i="4"/>
  <c r="AG60" i="4"/>
  <c r="AF60" i="4"/>
  <c r="AE60" i="4"/>
  <c r="AD60" i="4"/>
  <c r="AC60" i="4"/>
  <c r="AB60" i="4"/>
  <c r="AA60" i="4"/>
  <c r="Z60" i="4"/>
  <c r="Y60" i="4"/>
  <c r="X60" i="4"/>
  <c r="AR59" i="4"/>
  <c r="BD59" i="4"/>
  <c r="BC59" i="4"/>
  <c r="AP59" i="4"/>
  <c r="BB59" i="4"/>
  <c r="AM59" i="4"/>
  <c r="BA59" i="4"/>
  <c r="AZ59" i="4"/>
  <c r="AY59" i="4"/>
  <c r="AX59" i="4"/>
  <c r="AW59" i="4"/>
  <c r="AV59" i="4"/>
  <c r="AT59" i="4"/>
  <c r="AS59" i="4"/>
  <c r="AL59" i="4"/>
  <c r="AK59" i="4"/>
  <c r="AJ59" i="4"/>
  <c r="U59" i="4"/>
  <c r="W59" i="4"/>
  <c r="AI59" i="4"/>
  <c r="V59" i="4"/>
  <c r="AH59" i="4"/>
  <c r="AG59" i="4"/>
  <c r="AF59" i="4"/>
  <c r="AE59" i="4"/>
  <c r="AD59" i="4"/>
  <c r="AC59" i="4"/>
  <c r="AB59" i="4"/>
  <c r="AA59" i="4"/>
  <c r="Z59" i="4"/>
  <c r="Y59" i="4"/>
  <c r="X59" i="4"/>
  <c r="AR58" i="4"/>
  <c r="BD58" i="4"/>
  <c r="BC58" i="4"/>
  <c r="AP58" i="4"/>
  <c r="BB58" i="4"/>
  <c r="AM58" i="4"/>
  <c r="BA58" i="4"/>
  <c r="AZ58" i="4"/>
  <c r="AY58" i="4"/>
  <c r="AX58" i="4"/>
  <c r="AW58" i="4"/>
  <c r="AV58" i="4"/>
  <c r="AT58" i="4"/>
  <c r="AS58" i="4"/>
  <c r="AL58" i="4"/>
  <c r="AK58" i="4"/>
  <c r="AJ58" i="4"/>
  <c r="U58" i="4"/>
  <c r="W58" i="4"/>
  <c r="AI58" i="4"/>
  <c r="V58" i="4"/>
  <c r="AH58" i="4"/>
  <c r="AG58" i="4"/>
  <c r="AF58" i="4"/>
  <c r="AE58" i="4"/>
  <c r="AD58" i="4"/>
  <c r="AC58" i="4"/>
  <c r="AB58" i="4"/>
  <c r="AA58" i="4"/>
  <c r="Z58" i="4"/>
  <c r="Y58" i="4"/>
  <c r="X58" i="4"/>
  <c r="AR57" i="4"/>
  <c r="BD57" i="4"/>
  <c r="BC57" i="4"/>
  <c r="AP57" i="4"/>
  <c r="BB57" i="4"/>
  <c r="AM57" i="4"/>
  <c r="BA57" i="4"/>
  <c r="AZ57" i="4"/>
  <c r="AY57" i="4"/>
  <c r="AX57" i="4"/>
  <c r="AW57" i="4"/>
  <c r="AV57" i="4"/>
  <c r="AT57" i="4"/>
  <c r="AS57" i="4"/>
  <c r="AL57" i="4"/>
  <c r="AK57" i="4"/>
  <c r="AJ57" i="4"/>
  <c r="U57" i="4"/>
  <c r="W57" i="4"/>
  <c r="AI57" i="4"/>
  <c r="V57" i="4"/>
  <c r="AH57" i="4"/>
  <c r="AG57" i="4"/>
  <c r="AF57" i="4"/>
  <c r="AE57" i="4"/>
  <c r="AD57" i="4"/>
  <c r="AC57" i="4"/>
  <c r="AB57" i="4"/>
  <c r="AA57" i="4"/>
  <c r="Z57" i="4"/>
  <c r="Y57" i="4"/>
  <c r="X57" i="4"/>
  <c r="AR56" i="4"/>
  <c r="BD56" i="4"/>
  <c r="BC56" i="4"/>
  <c r="AP56" i="4"/>
  <c r="BB56" i="4"/>
  <c r="AM56" i="4"/>
  <c r="BA56" i="4"/>
  <c r="AZ56" i="4"/>
  <c r="AY56" i="4"/>
  <c r="AX56" i="4"/>
  <c r="AW56" i="4"/>
  <c r="AV56" i="4"/>
  <c r="AT56" i="4"/>
  <c r="AS56" i="4"/>
  <c r="AL56" i="4"/>
  <c r="AK56" i="4"/>
  <c r="AJ56" i="4"/>
  <c r="U56" i="4"/>
  <c r="W56" i="4"/>
  <c r="AI56" i="4"/>
  <c r="V56" i="4"/>
  <c r="AH56" i="4"/>
  <c r="AG56" i="4"/>
  <c r="AF56" i="4"/>
  <c r="AE56" i="4"/>
  <c r="AD56" i="4"/>
  <c r="AC56" i="4"/>
  <c r="AB56" i="4"/>
  <c r="AA56" i="4"/>
  <c r="Z56" i="4"/>
  <c r="Y56" i="4"/>
  <c r="X56" i="4"/>
  <c r="AR55" i="4"/>
  <c r="BD55" i="4"/>
  <c r="BC55" i="4"/>
  <c r="AP55" i="4"/>
  <c r="BB55" i="4"/>
  <c r="AM55" i="4"/>
  <c r="BA55" i="4"/>
  <c r="AZ55" i="4"/>
  <c r="AY55" i="4"/>
  <c r="AX55" i="4"/>
  <c r="AW55" i="4"/>
  <c r="AV55" i="4"/>
  <c r="AT55" i="4"/>
  <c r="AS55" i="4"/>
  <c r="AL55" i="4"/>
  <c r="AK55" i="4"/>
  <c r="AJ55" i="4"/>
  <c r="U55" i="4"/>
  <c r="W55" i="4"/>
  <c r="AI55" i="4"/>
  <c r="V55" i="4"/>
  <c r="AH55" i="4"/>
  <c r="AG55" i="4"/>
  <c r="AF55" i="4"/>
  <c r="AE55" i="4"/>
  <c r="AD55" i="4"/>
  <c r="AC55" i="4"/>
  <c r="AB55" i="4"/>
  <c r="AA55" i="4"/>
  <c r="Z55" i="4"/>
  <c r="Y55" i="4"/>
  <c r="X55" i="4"/>
  <c r="AR52" i="4"/>
  <c r="BD52" i="4"/>
  <c r="BC52" i="4"/>
  <c r="AP52" i="4"/>
  <c r="BB52" i="4"/>
  <c r="AM52" i="4"/>
  <c r="BA52" i="4"/>
  <c r="AZ52" i="4"/>
  <c r="AY52" i="4"/>
  <c r="AX52" i="4"/>
  <c r="AW52" i="4"/>
  <c r="AV52" i="4"/>
  <c r="AT52" i="4"/>
  <c r="AS52" i="4"/>
  <c r="AL52" i="4"/>
  <c r="AK52" i="4"/>
  <c r="AJ52" i="4"/>
  <c r="U52" i="4"/>
  <c r="W52" i="4"/>
  <c r="AI52" i="4"/>
  <c r="V52" i="4"/>
  <c r="AH52" i="4"/>
  <c r="AG52" i="4"/>
  <c r="AF52" i="4"/>
  <c r="AE52" i="4"/>
  <c r="AD52" i="4"/>
  <c r="AC52" i="4"/>
  <c r="AB52" i="4"/>
  <c r="AA52" i="4"/>
  <c r="Z52" i="4"/>
  <c r="Y52" i="4"/>
  <c r="X52" i="4"/>
  <c r="AR51" i="4"/>
  <c r="BD51" i="4"/>
  <c r="BC51" i="4"/>
  <c r="AP51" i="4"/>
  <c r="BB51" i="4"/>
  <c r="AM51" i="4"/>
  <c r="BA51" i="4"/>
  <c r="AZ51" i="4"/>
  <c r="AY51" i="4"/>
  <c r="AX51" i="4"/>
  <c r="AW51" i="4"/>
  <c r="AV51" i="4"/>
  <c r="AT51" i="4"/>
  <c r="AS51" i="4"/>
  <c r="AL51" i="4"/>
  <c r="AK51" i="4"/>
  <c r="AJ51" i="4"/>
  <c r="U51" i="4"/>
  <c r="W51" i="4"/>
  <c r="AI51" i="4"/>
  <c r="V51" i="4"/>
  <c r="AH51" i="4"/>
  <c r="AG51" i="4"/>
  <c r="AF51" i="4"/>
  <c r="AE51" i="4"/>
  <c r="AD51" i="4"/>
  <c r="AC51" i="4"/>
  <c r="AB51" i="4"/>
  <c r="AA51" i="4"/>
  <c r="Z51" i="4"/>
  <c r="Y51" i="4"/>
  <c r="X51" i="4"/>
  <c r="AR50" i="4"/>
  <c r="BD50" i="4"/>
  <c r="BC50" i="4"/>
  <c r="AP50" i="4"/>
  <c r="BB50" i="4"/>
  <c r="AM50" i="4"/>
  <c r="BA50" i="4"/>
  <c r="AZ50" i="4"/>
  <c r="AY50" i="4"/>
  <c r="AX50" i="4"/>
  <c r="AW50" i="4"/>
  <c r="AV50" i="4"/>
  <c r="AT50" i="4"/>
  <c r="AS50" i="4"/>
  <c r="AL50" i="4"/>
  <c r="AK50" i="4"/>
  <c r="AJ50" i="4"/>
  <c r="U50" i="4"/>
  <c r="W50" i="4"/>
  <c r="AI50" i="4"/>
  <c r="V50" i="4"/>
  <c r="AH50" i="4"/>
  <c r="AG50" i="4"/>
  <c r="AF50" i="4"/>
  <c r="AE50" i="4"/>
  <c r="AD50" i="4"/>
  <c r="AC50" i="4"/>
  <c r="AB50" i="4"/>
  <c r="AA50" i="4"/>
  <c r="Z50" i="4"/>
  <c r="Y50" i="4"/>
  <c r="X50" i="4"/>
  <c r="AR45" i="4"/>
  <c r="BD45" i="4"/>
  <c r="BC45" i="4"/>
  <c r="AP45" i="4"/>
  <c r="BB45" i="4"/>
  <c r="AM45" i="4"/>
  <c r="BA45" i="4"/>
  <c r="AZ45" i="4"/>
  <c r="AY45" i="4"/>
  <c r="AX45" i="4"/>
  <c r="AW45" i="4"/>
  <c r="AV45" i="4"/>
  <c r="AT45" i="4"/>
  <c r="AS45" i="4"/>
  <c r="AL45" i="4"/>
  <c r="AK45" i="4"/>
  <c r="AJ45" i="4"/>
  <c r="U45" i="4"/>
  <c r="W45" i="4"/>
  <c r="AI45" i="4"/>
  <c r="V45" i="4"/>
  <c r="AH45" i="4"/>
  <c r="AG45" i="4"/>
  <c r="AF45" i="4"/>
  <c r="AE45" i="4"/>
  <c r="AD45" i="4"/>
  <c r="AC45" i="4"/>
  <c r="AB45" i="4"/>
  <c r="AA45" i="4"/>
  <c r="Z45" i="4"/>
  <c r="Y45" i="4"/>
  <c r="X45" i="4"/>
  <c r="AR38" i="4"/>
  <c r="BD38" i="4"/>
  <c r="BC38" i="4"/>
  <c r="AP38" i="4"/>
  <c r="BB38" i="4"/>
  <c r="AM38" i="4"/>
  <c r="BA38" i="4"/>
  <c r="AZ38" i="4"/>
  <c r="AY38" i="4"/>
  <c r="AX38" i="4"/>
  <c r="AW38" i="4"/>
  <c r="AV38" i="4"/>
  <c r="AT38" i="4"/>
  <c r="AS38" i="4"/>
  <c r="AL38" i="4"/>
  <c r="AK38" i="4"/>
  <c r="AJ38" i="4"/>
  <c r="U38" i="4"/>
  <c r="W38" i="4"/>
  <c r="AI38" i="4"/>
  <c r="V38" i="4"/>
  <c r="AH38" i="4"/>
  <c r="AG38" i="4"/>
  <c r="AF38" i="4"/>
  <c r="AE38" i="4"/>
  <c r="AD38" i="4"/>
  <c r="AC38" i="4"/>
  <c r="AB38" i="4"/>
  <c r="AA38" i="4"/>
  <c r="Z38" i="4"/>
  <c r="Y38" i="4"/>
  <c r="X38" i="4"/>
  <c r="AR37" i="4"/>
  <c r="BD37" i="4"/>
  <c r="BC37" i="4"/>
  <c r="AP37" i="4"/>
  <c r="BB37" i="4"/>
  <c r="AM37" i="4"/>
  <c r="BA37" i="4"/>
  <c r="AZ37" i="4"/>
  <c r="AY37" i="4"/>
  <c r="AX37" i="4"/>
  <c r="AW37" i="4"/>
  <c r="AV37" i="4"/>
  <c r="AT37" i="4"/>
  <c r="AS37" i="4"/>
  <c r="AL37" i="4"/>
  <c r="AK37" i="4"/>
  <c r="AJ37" i="4"/>
  <c r="U37" i="4"/>
  <c r="W37" i="4"/>
  <c r="AI37" i="4"/>
  <c r="V37" i="4"/>
  <c r="AH37" i="4"/>
  <c r="AG37" i="4"/>
  <c r="AF37" i="4"/>
  <c r="AE37" i="4"/>
  <c r="AD37" i="4"/>
  <c r="AC37" i="4"/>
  <c r="AB37" i="4"/>
  <c r="AA37" i="4"/>
  <c r="Z37" i="4"/>
  <c r="Y37" i="4"/>
  <c r="X37" i="4"/>
  <c r="AR31" i="4"/>
  <c r="BD31" i="4"/>
  <c r="BC31" i="4"/>
  <c r="AP31" i="4"/>
  <c r="BB31" i="4"/>
  <c r="AM31" i="4"/>
  <c r="BA31" i="4"/>
  <c r="AZ31" i="4"/>
  <c r="AY31" i="4"/>
  <c r="AX31" i="4"/>
  <c r="AW31" i="4"/>
  <c r="AV31" i="4"/>
  <c r="AT31" i="4"/>
  <c r="AS31" i="4"/>
  <c r="AL31" i="4"/>
  <c r="AK31" i="4"/>
  <c r="AJ31" i="4"/>
  <c r="U31" i="4"/>
  <c r="W31" i="4"/>
  <c r="AI31" i="4"/>
  <c r="V31" i="4"/>
  <c r="AH31" i="4"/>
  <c r="AG31" i="4"/>
  <c r="AF31" i="4"/>
  <c r="AE31" i="4"/>
  <c r="AD31" i="4"/>
  <c r="AC31" i="4"/>
  <c r="AB31" i="4"/>
  <c r="AA31" i="4"/>
  <c r="Z31" i="4"/>
  <c r="Y31" i="4"/>
  <c r="X31" i="4"/>
  <c r="AR30" i="4"/>
  <c r="BD30" i="4"/>
  <c r="BC30" i="4"/>
  <c r="AP30" i="4"/>
  <c r="BB30" i="4"/>
  <c r="AM30" i="4"/>
  <c r="BA30" i="4"/>
  <c r="AZ30" i="4"/>
  <c r="AY30" i="4"/>
  <c r="AX30" i="4"/>
  <c r="AW30" i="4"/>
  <c r="AV30" i="4"/>
  <c r="AT30" i="4"/>
  <c r="AS30" i="4"/>
  <c r="AL30" i="4"/>
  <c r="AK30" i="4"/>
  <c r="AJ30" i="4"/>
  <c r="U30" i="4"/>
  <c r="W30" i="4"/>
  <c r="AI30" i="4"/>
  <c r="V30" i="4"/>
  <c r="AH30" i="4"/>
  <c r="AG30" i="4"/>
  <c r="AF30" i="4"/>
  <c r="AE30" i="4"/>
  <c r="AD30" i="4"/>
  <c r="AC30" i="4"/>
  <c r="AB30" i="4"/>
  <c r="AA30" i="4"/>
  <c r="Z30" i="4"/>
  <c r="Y30" i="4"/>
  <c r="X30" i="4"/>
  <c r="AR27" i="4"/>
  <c r="BD27" i="4"/>
  <c r="BC27" i="4"/>
  <c r="AP27" i="4"/>
  <c r="BB27" i="4"/>
  <c r="AM27" i="4"/>
  <c r="BA27" i="4"/>
  <c r="AZ27" i="4"/>
  <c r="AY27" i="4"/>
  <c r="AX27" i="4"/>
  <c r="AW27" i="4"/>
  <c r="AV27" i="4"/>
  <c r="AT27" i="4"/>
  <c r="AS27" i="4"/>
  <c r="AL27" i="4"/>
  <c r="AK27" i="4"/>
  <c r="AJ27" i="4"/>
  <c r="U27" i="4"/>
  <c r="W27" i="4"/>
  <c r="AI27" i="4"/>
  <c r="V27" i="4"/>
  <c r="AH27" i="4"/>
  <c r="AG27" i="4"/>
  <c r="AF27" i="4"/>
  <c r="AE27" i="4"/>
  <c r="AD27" i="4"/>
  <c r="AC27" i="4"/>
  <c r="AB27" i="4"/>
  <c r="AA27" i="4"/>
  <c r="Z27" i="4"/>
  <c r="Y27" i="4"/>
  <c r="X27" i="4"/>
  <c r="AR26" i="4"/>
  <c r="BD26" i="4"/>
  <c r="BC26" i="4"/>
  <c r="AP26" i="4"/>
  <c r="BB26" i="4"/>
  <c r="AM26" i="4"/>
  <c r="BA26" i="4"/>
  <c r="AZ26" i="4"/>
  <c r="AY26" i="4"/>
  <c r="AX26" i="4"/>
  <c r="AW26" i="4"/>
  <c r="AV26" i="4"/>
  <c r="AT26" i="4"/>
  <c r="AS26" i="4"/>
  <c r="AL26" i="4"/>
  <c r="AK26" i="4"/>
  <c r="AJ26" i="4"/>
  <c r="U26" i="4"/>
  <c r="W26" i="4"/>
  <c r="AI26" i="4"/>
  <c r="V26" i="4"/>
  <c r="AH26" i="4"/>
  <c r="AG26" i="4"/>
  <c r="AF26" i="4"/>
  <c r="AE26" i="4"/>
  <c r="AD26" i="4"/>
  <c r="AC26" i="4"/>
  <c r="AB26" i="4"/>
  <c r="AA26" i="4"/>
  <c r="Z26" i="4"/>
  <c r="Y26" i="4"/>
  <c r="X26" i="4"/>
  <c r="AR17" i="4"/>
  <c r="BD17" i="4"/>
  <c r="BC17" i="4"/>
  <c r="AP17" i="4"/>
  <c r="BB17" i="4"/>
  <c r="AM17" i="4"/>
  <c r="BA17" i="4"/>
  <c r="AZ17" i="4"/>
  <c r="AY17" i="4"/>
  <c r="AX17" i="4"/>
  <c r="AW17" i="4"/>
  <c r="AV17" i="4"/>
  <c r="AT17" i="4"/>
  <c r="AS17" i="4"/>
  <c r="AL17" i="4"/>
  <c r="AK17" i="4"/>
  <c r="AJ17" i="4"/>
  <c r="U17" i="4"/>
  <c r="W17" i="4"/>
  <c r="AI17" i="4"/>
  <c r="V17" i="4"/>
  <c r="AH17" i="4"/>
  <c r="AG17" i="4"/>
  <c r="AF17" i="4"/>
  <c r="AE17" i="4"/>
  <c r="AD17" i="4"/>
  <c r="AC17" i="4"/>
  <c r="AB17" i="4"/>
  <c r="AA17" i="4"/>
  <c r="Z17" i="4"/>
  <c r="Y17" i="4"/>
  <c r="X17" i="4"/>
  <c r="AR16" i="4"/>
  <c r="BD16" i="4"/>
  <c r="BC16" i="4"/>
  <c r="AP16" i="4"/>
  <c r="BB16" i="4"/>
  <c r="AM16" i="4"/>
  <c r="BA16" i="4"/>
  <c r="AZ16" i="4"/>
  <c r="AY16" i="4"/>
  <c r="AX16" i="4"/>
  <c r="AW16" i="4"/>
  <c r="AV16" i="4"/>
  <c r="AT16" i="4"/>
  <c r="AS16" i="4"/>
  <c r="AL16" i="4"/>
  <c r="AK16" i="4"/>
  <c r="AJ16" i="4"/>
  <c r="U16" i="4"/>
  <c r="W16" i="4"/>
  <c r="AI16" i="4"/>
  <c r="V16" i="4"/>
  <c r="AH16" i="4"/>
  <c r="AG16" i="4"/>
  <c r="AF16" i="4"/>
  <c r="AE16" i="4"/>
  <c r="AD16" i="4"/>
  <c r="AC16" i="4"/>
  <c r="AB16" i="4"/>
  <c r="AA16" i="4"/>
  <c r="Z16" i="4"/>
  <c r="Y16" i="4"/>
  <c r="X16" i="4"/>
  <c r="AR14" i="4"/>
  <c r="BD14" i="4"/>
  <c r="BC14" i="4"/>
  <c r="AP14" i="4"/>
  <c r="BB14" i="4"/>
  <c r="AM14" i="4"/>
  <c r="BA14" i="4"/>
  <c r="AZ14" i="4"/>
  <c r="AY14" i="4"/>
  <c r="AX14" i="4"/>
  <c r="AW14" i="4"/>
  <c r="AV14" i="4"/>
  <c r="AT14" i="4"/>
  <c r="AS14" i="4"/>
  <c r="AL14" i="4"/>
  <c r="AK14" i="4"/>
  <c r="AJ14" i="4"/>
  <c r="U14" i="4"/>
  <c r="W14" i="4"/>
  <c r="AI14" i="4"/>
  <c r="V14" i="4"/>
  <c r="AH14" i="4"/>
  <c r="AG14" i="4"/>
  <c r="AF14" i="4"/>
  <c r="AE14" i="4"/>
  <c r="AD14" i="4"/>
  <c r="AC14" i="4"/>
  <c r="AB14" i="4"/>
  <c r="AA14" i="4"/>
  <c r="Z14" i="4"/>
  <c r="Y14" i="4"/>
  <c r="X14" i="4"/>
  <c r="AR99" i="4"/>
  <c r="BD99" i="4"/>
  <c r="BC99" i="4"/>
  <c r="AP99" i="4"/>
  <c r="BB99" i="4"/>
  <c r="AM99" i="4"/>
  <c r="BA99" i="4"/>
  <c r="AZ99" i="4"/>
  <c r="AY99" i="4"/>
  <c r="AX99" i="4"/>
  <c r="AW99" i="4"/>
  <c r="AV99" i="4"/>
  <c r="AT99" i="4"/>
  <c r="AS99" i="4"/>
  <c r="AL99" i="4"/>
  <c r="AK99" i="4"/>
  <c r="AJ99" i="4"/>
  <c r="U99" i="4"/>
  <c r="W99" i="4"/>
  <c r="AI99" i="4"/>
  <c r="V99" i="4"/>
  <c r="AH99" i="4"/>
  <c r="AG99" i="4"/>
  <c r="AF99" i="4"/>
  <c r="AE99" i="4"/>
  <c r="AD99" i="4"/>
  <c r="AC99" i="4"/>
  <c r="AB99" i="4"/>
  <c r="AA99" i="4"/>
  <c r="Z99" i="4"/>
  <c r="Y99" i="4"/>
  <c r="X99" i="4"/>
  <c r="AR98" i="4"/>
  <c r="BD98" i="4"/>
  <c r="BC98" i="4"/>
  <c r="AP98" i="4"/>
  <c r="BB98" i="4"/>
  <c r="AM98" i="4"/>
  <c r="BA98" i="4"/>
  <c r="AZ98" i="4"/>
  <c r="AY98" i="4"/>
  <c r="AX98" i="4"/>
  <c r="AW98" i="4"/>
  <c r="AV98" i="4"/>
  <c r="AT98" i="4"/>
  <c r="AS98" i="4"/>
  <c r="AL98" i="4"/>
  <c r="AK98" i="4"/>
  <c r="AJ98" i="4"/>
  <c r="U98" i="4"/>
  <c r="W98" i="4"/>
  <c r="AI98" i="4"/>
  <c r="V98" i="4"/>
  <c r="AH98" i="4"/>
  <c r="AG98" i="4"/>
  <c r="AF98" i="4"/>
  <c r="AE98" i="4"/>
  <c r="AD98" i="4"/>
  <c r="AC98" i="4"/>
  <c r="AB98" i="4"/>
  <c r="AA98" i="4"/>
  <c r="Z98" i="4"/>
  <c r="Y98" i="4"/>
  <c r="X98" i="4"/>
  <c r="AR97" i="4"/>
  <c r="BD97" i="4"/>
  <c r="BC97" i="4"/>
  <c r="AP97" i="4"/>
  <c r="BB97" i="4"/>
  <c r="AM97" i="4"/>
  <c r="BA97" i="4"/>
  <c r="AZ97" i="4"/>
  <c r="AY97" i="4"/>
  <c r="AX97" i="4"/>
  <c r="AW97" i="4"/>
  <c r="AV97" i="4"/>
  <c r="AT97" i="4"/>
  <c r="AS97" i="4"/>
  <c r="AL97" i="4"/>
  <c r="AK97" i="4"/>
  <c r="AJ97" i="4"/>
  <c r="U97" i="4"/>
  <c r="W97" i="4"/>
  <c r="AI97" i="4"/>
  <c r="V97" i="4"/>
  <c r="AH97" i="4"/>
  <c r="AG97" i="4"/>
  <c r="AF97" i="4"/>
  <c r="AE97" i="4"/>
  <c r="AD97" i="4"/>
  <c r="AC97" i="4"/>
  <c r="AB97" i="4"/>
  <c r="AA97" i="4"/>
  <c r="Z97" i="4"/>
  <c r="Y97" i="4"/>
  <c r="X97" i="4"/>
  <c r="AR96" i="4"/>
  <c r="BD96" i="4"/>
  <c r="BC96" i="4"/>
  <c r="AP96" i="4"/>
  <c r="BB96" i="4"/>
  <c r="AM96" i="4"/>
  <c r="BA96" i="4"/>
  <c r="AZ96" i="4"/>
  <c r="AY96" i="4"/>
  <c r="AX96" i="4"/>
  <c r="AW96" i="4"/>
  <c r="AV96" i="4"/>
  <c r="AT96" i="4"/>
  <c r="AS96" i="4"/>
  <c r="AL96" i="4"/>
  <c r="AK96" i="4"/>
  <c r="AJ96" i="4"/>
  <c r="U96" i="4"/>
  <c r="W96" i="4"/>
  <c r="AI96" i="4"/>
  <c r="V96" i="4"/>
  <c r="AH96" i="4"/>
  <c r="AG96" i="4"/>
  <c r="AF96" i="4"/>
  <c r="AE96" i="4"/>
  <c r="AD96" i="4"/>
  <c r="AC96" i="4"/>
  <c r="AB96" i="4"/>
  <c r="AA96" i="4"/>
  <c r="Z96" i="4"/>
  <c r="Y96" i="4"/>
  <c r="X96" i="4"/>
  <c r="AR92" i="4"/>
  <c r="BD92" i="4"/>
  <c r="BC92" i="4"/>
  <c r="AP92" i="4"/>
  <c r="BB92" i="4"/>
  <c r="AM92" i="4"/>
  <c r="BA92" i="4"/>
  <c r="AZ92" i="4"/>
  <c r="AY92" i="4"/>
  <c r="AX92" i="4"/>
  <c r="AW92" i="4"/>
  <c r="AV92" i="4"/>
  <c r="AT92" i="4"/>
  <c r="AS92" i="4"/>
  <c r="AL92" i="4"/>
  <c r="AK92" i="4"/>
  <c r="AJ92" i="4"/>
  <c r="U92" i="4"/>
  <c r="W92" i="4"/>
  <c r="AI92" i="4"/>
  <c r="V92" i="4"/>
  <c r="AH92" i="4"/>
  <c r="AG92" i="4"/>
  <c r="AF92" i="4"/>
  <c r="AE92" i="4"/>
  <c r="AD92" i="4"/>
  <c r="AC92" i="4"/>
  <c r="AB92" i="4"/>
  <c r="AA92" i="4"/>
  <c r="Z92" i="4"/>
  <c r="Y92" i="4"/>
  <c r="X92" i="4"/>
  <c r="AR91" i="4"/>
  <c r="BD91" i="4"/>
  <c r="BC91" i="4"/>
  <c r="AP91" i="4"/>
  <c r="BB91" i="4"/>
  <c r="AM91" i="4"/>
  <c r="BA91" i="4"/>
  <c r="AZ91" i="4"/>
  <c r="AY91" i="4"/>
  <c r="AX91" i="4"/>
  <c r="AW91" i="4"/>
  <c r="AV91" i="4"/>
  <c r="AT91" i="4"/>
  <c r="AS91" i="4"/>
  <c r="AL91" i="4"/>
  <c r="AK91" i="4"/>
  <c r="AJ91" i="4"/>
  <c r="U91" i="4"/>
  <c r="W91" i="4"/>
  <c r="AI91" i="4"/>
  <c r="V91" i="4"/>
  <c r="AH91" i="4"/>
  <c r="AG91" i="4"/>
  <c r="AF91" i="4"/>
  <c r="AE91" i="4"/>
  <c r="AD91" i="4"/>
  <c r="AC91" i="4"/>
  <c r="AB91" i="4"/>
  <c r="AA91" i="4"/>
  <c r="Z91" i="4"/>
  <c r="Y91" i="4"/>
  <c r="X91" i="4"/>
  <c r="AR88" i="4"/>
  <c r="BD88" i="4"/>
  <c r="BC88" i="4"/>
  <c r="AP88" i="4"/>
  <c r="BB88" i="4"/>
  <c r="AM88" i="4"/>
  <c r="BA88" i="4"/>
  <c r="AZ88" i="4"/>
  <c r="AY88" i="4"/>
  <c r="AX88" i="4"/>
  <c r="AW88" i="4"/>
  <c r="AV88" i="4"/>
  <c r="AT88" i="4"/>
  <c r="AS88" i="4"/>
  <c r="AL88" i="4"/>
  <c r="AK88" i="4"/>
  <c r="AJ88" i="4"/>
  <c r="U88" i="4"/>
  <c r="W88" i="4"/>
  <c r="AI88" i="4"/>
  <c r="V88" i="4"/>
  <c r="AH88" i="4"/>
  <c r="AG88" i="4"/>
  <c r="AF88" i="4"/>
  <c r="AE88" i="4"/>
  <c r="AD88" i="4"/>
  <c r="AC88" i="4"/>
  <c r="AB88" i="4"/>
  <c r="AA88" i="4"/>
  <c r="Z88" i="4"/>
  <c r="Y88" i="4"/>
  <c r="X88" i="4"/>
  <c r="AR82" i="4"/>
  <c r="BD82" i="4"/>
  <c r="BC82" i="4"/>
  <c r="AP82" i="4"/>
  <c r="BB82" i="4"/>
  <c r="AM82" i="4"/>
  <c r="BA82" i="4"/>
  <c r="AZ82" i="4"/>
  <c r="AY82" i="4"/>
  <c r="AX82" i="4"/>
  <c r="AW82" i="4"/>
  <c r="AV82" i="4"/>
  <c r="AT82" i="4"/>
  <c r="AS82" i="4"/>
  <c r="AL82" i="4"/>
  <c r="AK82" i="4"/>
  <c r="AJ82" i="4"/>
  <c r="U82" i="4"/>
  <c r="W82" i="4"/>
  <c r="AI82" i="4"/>
  <c r="V82" i="4"/>
  <c r="AH82" i="4"/>
  <c r="AG82" i="4"/>
  <c r="AF82" i="4"/>
  <c r="AE82" i="4"/>
  <c r="AD82" i="4"/>
  <c r="AC82" i="4"/>
  <c r="AB82" i="4"/>
  <c r="AA82" i="4"/>
  <c r="Z82" i="4"/>
  <c r="Y82" i="4"/>
  <c r="X82" i="4"/>
  <c r="AR121" i="4"/>
  <c r="BD121" i="4"/>
  <c r="BC121" i="4"/>
  <c r="AP121" i="4"/>
  <c r="BB121" i="4"/>
  <c r="AM121" i="4"/>
  <c r="BA121" i="4"/>
  <c r="AZ121" i="4"/>
  <c r="AY121" i="4"/>
  <c r="AX121" i="4"/>
  <c r="AW121" i="4"/>
  <c r="AV121" i="4"/>
  <c r="AT121" i="4"/>
  <c r="AS121" i="4"/>
  <c r="AL121" i="4"/>
  <c r="AK121" i="4"/>
  <c r="AJ121" i="4"/>
  <c r="U121" i="4"/>
  <c r="W121" i="4"/>
  <c r="AI121" i="4"/>
  <c r="V121" i="4"/>
  <c r="AH121" i="4"/>
  <c r="AG121" i="4"/>
  <c r="AF121" i="4"/>
  <c r="AE121" i="4"/>
  <c r="AD121" i="4"/>
  <c r="AC121" i="4"/>
  <c r="AB121" i="4"/>
  <c r="AA121" i="4"/>
  <c r="Z121" i="4"/>
  <c r="Y121" i="4"/>
  <c r="X121" i="4"/>
  <c r="AR120" i="4"/>
  <c r="BD120" i="4"/>
  <c r="BC120" i="4"/>
  <c r="AP120" i="4"/>
  <c r="BB120" i="4"/>
  <c r="AM120" i="4"/>
  <c r="BA120" i="4"/>
  <c r="AZ120" i="4"/>
  <c r="AY120" i="4"/>
  <c r="AX120" i="4"/>
  <c r="AW120" i="4"/>
  <c r="AV120" i="4"/>
  <c r="AT120" i="4"/>
  <c r="AS120" i="4"/>
  <c r="AL120" i="4"/>
  <c r="AK120" i="4"/>
  <c r="AJ120" i="4"/>
  <c r="U120" i="4"/>
  <c r="W120" i="4"/>
  <c r="AI120" i="4"/>
  <c r="V120" i="4"/>
  <c r="AH120" i="4"/>
  <c r="AG120" i="4"/>
  <c r="AF120" i="4"/>
  <c r="AE120" i="4"/>
  <c r="AD120" i="4"/>
  <c r="AC120" i="4"/>
  <c r="AB120" i="4"/>
  <c r="AA120" i="4"/>
  <c r="Z120" i="4"/>
  <c r="Y120" i="4"/>
  <c r="X120" i="4"/>
  <c r="AR119" i="4"/>
  <c r="BD119" i="4"/>
  <c r="BC119" i="4"/>
  <c r="AP119" i="4"/>
  <c r="BB119" i="4"/>
  <c r="AM119" i="4"/>
  <c r="BA119" i="4"/>
  <c r="AZ119" i="4"/>
  <c r="AY119" i="4"/>
  <c r="AX119" i="4"/>
  <c r="AW119" i="4"/>
  <c r="AV119" i="4"/>
  <c r="AT119" i="4"/>
  <c r="AS119" i="4"/>
  <c r="AL119" i="4"/>
  <c r="AK119" i="4"/>
  <c r="AJ119" i="4"/>
  <c r="U119" i="4"/>
  <c r="W119" i="4"/>
  <c r="AI119" i="4"/>
  <c r="V119" i="4"/>
  <c r="AH119" i="4"/>
  <c r="AG119" i="4"/>
  <c r="AF119" i="4"/>
  <c r="AE119" i="4"/>
  <c r="AD119" i="4"/>
  <c r="AC119" i="4"/>
  <c r="AB119" i="4"/>
  <c r="AA119" i="4"/>
  <c r="Z119" i="4"/>
  <c r="Y119" i="4"/>
  <c r="X119" i="4"/>
  <c r="AR102" i="4"/>
  <c r="BD102" i="4"/>
  <c r="BC102" i="4"/>
  <c r="AP102" i="4"/>
  <c r="BB102" i="4"/>
  <c r="AM102" i="4"/>
  <c r="BA102" i="4"/>
  <c r="AZ102" i="4"/>
  <c r="AY102" i="4"/>
  <c r="AX102" i="4"/>
  <c r="AW102" i="4"/>
  <c r="AV102" i="4"/>
  <c r="AT102" i="4"/>
  <c r="AS102" i="4"/>
  <c r="AL102" i="4"/>
  <c r="AK102" i="4"/>
  <c r="AJ102" i="4"/>
  <c r="U102" i="4"/>
  <c r="W102" i="4"/>
  <c r="AI102" i="4"/>
  <c r="V102" i="4"/>
  <c r="AH102" i="4"/>
  <c r="AG102" i="4"/>
  <c r="AF102" i="4"/>
  <c r="AE102" i="4"/>
  <c r="AD102" i="4"/>
  <c r="AC102" i="4"/>
  <c r="AB102" i="4"/>
  <c r="AA102" i="4"/>
  <c r="Z102" i="4"/>
  <c r="Y102" i="4"/>
  <c r="X102" i="4"/>
  <c r="AR100" i="4"/>
  <c r="BD100" i="4"/>
  <c r="BC100" i="4"/>
  <c r="AP100" i="4"/>
  <c r="BB100" i="4"/>
  <c r="AM100" i="4"/>
  <c r="BA100" i="4"/>
  <c r="AZ100" i="4"/>
  <c r="AY100" i="4"/>
  <c r="AX100" i="4"/>
  <c r="AW100" i="4"/>
  <c r="AV100" i="4"/>
  <c r="AT100" i="4"/>
  <c r="AS100" i="4"/>
  <c r="AL100" i="4"/>
  <c r="AK100" i="4"/>
  <c r="AJ100" i="4"/>
  <c r="U100" i="4"/>
  <c r="W100" i="4"/>
  <c r="AI100" i="4"/>
  <c r="V100" i="4"/>
  <c r="AH100" i="4"/>
  <c r="AG100" i="4"/>
  <c r="AF100" i="4"/>
  <c r="AE100" i="4"/>
  <c r="AD100" i="4"/>
  <c r="AC100" i="4"/>
  <c r="AB100" i="4"/>
  <c r="AA100" i="4"/>
  <c r="Z100" i="4"/>
  <c r="Y100" i="4"/>
  <c r="X100" i="4"/>
  <c r="AR133" i="4"/>
  <c r="BD133" i="4"/>
  <c r="BC133" i="4"/>
  <c r="AP133" i="4"/>
  <c r="BB133" i="4"/>
  <c r="AM133" i="4"/>
  <c r="BA133" i="4"/>
  <c r="AZ133" i="4"/>
  <c r="AY133" i="4"/>
  <c r="AX133" i="4"/>
  <c r="AW133" i="4"/>
  <c r="AV133" i="4"/>
  <c r="AT133" i="4"/>
  <c r="AS133" i="4"/>
  <c r="AL133" i="4"/>
  <c r="AK133" i="4"/>
  <c r="AJ133" i="4"/>
  <c r="U133" i="4"/>
  <c r="W133" i="4"/>
  <c r="AI133" i="4"/>
  <c r="V133" i="4"/>
  <c r="AH133" i="4"/>
  <c r="AG133" i="4"/>
  <c r="AF133" i="4"/>
  <c r="AE133" i="4"/>
  <c r="AD133" i="4"/>
  <c r="AC133" i="4"/>
  <c r="AB133" i="4"/>
  <c r="AA133" i="4"/>
  <c r="Z133" i="4"/>
  <c r="Y133" i="4"/>
  <c r="X133" i="4"/>
  <c r="AR130" i="4"/>
  <c r="BD130" i="4"/>
  <c r="BC130" i="4"/>
  <c r="AP130" i="4"/>
  <c r="BB130" i="4"/>
  <c r="AM130" i="4"/>
  <c r="BA130" i="4"/>
  <c r="AZ130" i="4"/>
  <c r="AY130" i="4"/>
  <c r="AX130" i="4"/>
  <c r="AW130" i="4"/>
  <c r="AV130" i="4"/>
  <c r="AT130" i="4"/>
  <c r="AS130" i="4"/>
  <c r="AL130" i="4"/>
  <c r="AK130" i="4"/>
  <c r="AJ130" i="4"/>
  <c r="U130" i="4"/>
  <c r="W130" i="4"/>
  <c r="AI130" i="4"/>
  <c r="V130" i="4"/>
  <c r="AH130" i="4"/>
  <c r="AG130" i="4"/>
  <c r="AF130" i="4"/>
  <c r="AE130" i="4"/>
  <c r="AD130" i="4"/>
  <c r="AC130" i="4"/>
  <c r="AB130" i="4"/>
  <c r="AA130" i="4"/>
  <c r="Z130" i="4"/>
  <c r="Y130" i="4"/>
  <c r="X130" i="4"/>
  <c r="AR127" i="4"/>
  <c r="BD127" i="4"/>
  <c r="BC127" i="4"/>
  <c r="AP127" i="4"/>
  <c r="BB127" i="4"/>
  <c r="AM127" i="4"/>
  <c r="BA127" i="4"/>
  <c r="AZ127" i="4"/>
  <c r="AY127" i="4"/>
  <c r="AX127" i="4"/>
  <c r="AW127" i="4"/>
  <c r="AV127" i="4"/>
  <c r="AT127" i="4"/>
  <c r="AS127" i="4"/>
  <c r="AL127" i="4"/>
  <c r="AK127" i="4"/>
  <c r="AJ127" i="4"/>
  <c r="U127" i="4"/>
  <c r="W127" i="4"/>
  <c r="AI127" i="4"/>
  <c r="V127" i="4"/>
  <c r="AH127" i="4"/>
  <c r="AG127" i="4"/>
  <c r="AF127" i="4"/>
  <c r="AE127" i="4"/>
  <c r="AD127" i="4"/>
  <c r="AC127" i="4"/>
  <c r="AB127" i="4"/>
  <c r="AA127" i="4"/>
  <c r="Z127" i="4"/>
  <c r="Y127" i="4"/>
  <c r="X127" i="4"/>
  <c r="S299" i="1"/>
  <c r="Y299" i="1"/>
  <c r="S300" i="1"/>
  <c r="Y300" i="1"/>
  <c r="S301" i="1"/>
  <c r="Y301" i="1"/>
  <c r="S302" i="1"/>
  <c r="Y302" i="1"/>
  <c r="S298" i="1"/>
  <c r="Y298" i="1"/>
  <c r="S285" i="1"/>
  <c r="Y285" i="1"/>
  <c r="S286" i="1"/>
  <c r="Y286" i="1"/>
  <c r="S288" i="1"/>
  <c r="Y288" i="1"/>
  <c r="S289" i="1"/>
  <c r="Y289" i="1"/>
  <c r="S290" i="1"/>
  <c r="Y290" i="1"/>
  <c r="S291" i="1"/>
  <c r="Y291" i="1"/>
  <c r="T210" i="4"/>
  <c r="AR210" i="4"/>
  <c r="BD210" i="4"/>
  <c r="BC210" i="4"/>
  <c r="R210" i="4"/>
  <c r="AP210" i="4"/>
  <c r="BB210" i="4"/>
  <c r="AX210" i="4"/>
  <c r="AW210" i="4"/>
  <c r="AV210" i="4"/>
  <c r="AL210" i="4"/>
  <c r="AK210" i="4"/>
  <c r="AJ210" i="4"/>
  <c r="Z210" i="4"/>
  <c r="Y210" i="4"/>
  <c r="X210" i="4"/>
  <c r="T299" i="1"/>
  <c r="T300" i="1"/>
  <c r="T301" i="1"/>
  <c r="T302" i="1"/>
  <c r="T298" i="1"/>
  <c r="T296" i="1"/>
  <c r="T297" i="1"/>
  <c r="T286" i="1"/>
  <c r="T288" i="1"/>
  <c r="T289" i="1"/>
  <c r="T290" i="1"/>
  <c r="T291" i="1"/>
  <c r="T285" i="1"/>
  <c r="R299" i="1"/>
  <c r="R300" i="1"/>
  <c r="R301" i="1"/>
  <c r="R302" i="1"/>
  <c r="R298" i="1"/>
  <c r="R296" i="1"/>
  <c r="R297" i="1"/>
  <c r="R286" i="1"/>
  <c r="R288" i="1"/>
  <c r="R289" i="1"/>
  <c r="R290" i="1"/>
  <c r="R291" i="1"/>
  <c r="R285" i="1"/>
  <c r="AL4" i="1"/>
  <c r="AX4" i="1"/>
  <c r="AL5" i="1"/>
  <c r="AX5" i="1"/>
  <c r="AL6" i="1"/>
  <c r="AX6" i="1"/>
  <c r="AL7" i="1"/>
  <c r="AX7" i="1"/>
  <c r="AL8" i="1"/>
  <c r="AX8" i="1"/>
  <c r="AL9" i="1"/>
  <c r="AX9" i="1"/>
  <c r="AL10" i="1"/>
  <c r="AX10" i="1"/>
  <c r="AL11" i="1"/>
  <c r="AX11" i="1"/>
  <c r="AL12" i="1"/>
  <c r="AX12" i="1"/>
  <c r="AL13" i="1"/>
  <c r="AX13" i="1"/>
  <c r="AL14" i="1"/>
  <c r="AX14" i="1"/>
  <c r="AL15" i="1"/>
  <c r="AX15" i="1"/>
  <c r="AL16" i="1"/>
  <c r="AX16" i="1"/>
  <c r="AL17" i="1"/>
  <c r="AX17" i="1"/>
  <c r="AL18" i="1"/>
  <c r="AX18" i="1"/>
  <c r="AL19" i="1"/>
  <c r="AX19" i="1"/>
  <c r="AL20" i="1"/>
  <c r="AX20" i="1"/>
  <c r="AL21" i="1"/>
  <c r="AX21" i="1"/>
  <c r="AL22" i="1"/>
  <c r="AX22" i="1"/>
  <c r="AL23" i="1"/>
  <c r="AX23" i="1"/>
  <c r="AL24" i="1"/>
  <c r="AX24" i="1"/>
  <c r="AL25" i="1"/>
  <c r="AX25" i="1"/>
  <c r="AL26" i="1"/>
  <c r="AX26" i="1"/>
  <c r="AL27" i="1"/>
  <c r="AX27" i="1"/>
  <c r="AL28" i="1"/>
  <c r="AX28" i="1"/>
  <c r="AL29" i="1"/>
  <c r="AX29" i="1"/>
  <c r="AL30" i="1"/>
  <c r="AX30" i="1"/>
  <c r="AL31" i="1"/>
  <c r="AX31" i="1"/>
  <c r="AL32" i="1"/>
  <c r="AX32" i="1"/>
  <c r="AL33" i="1"/>
  <c r="AX33" i="1"/>
  <c r="AL34" i="1"/>
  <c r="AX34" i="1"/>
  <c r="AL35" i="1"/>
  <c r="AX35" i="1"/>
  <c r="AL37" i="1"/>
  <c r="AX37" i="1"/>
  <c r="AL38" i="1"/>
  <c r="AX38" i="1"/>
  <c r="AL39" i="1"/>
  <c r="AX39" i="1"/>
  <c r="AL40" i="1"/>
  <c r="AX40" i="1"/>
  <c r="AL41" i="1"/>
  <c r="AX41" i="1"/>
  <c r="AL42" i="1"/>
  <c r="AX42" i="1"/>
  <c r="AL43" i="1"/>
  <c r="AX43" i="1"/>
  <c r="AL44" i="1"/>
  <c r="AX44" i="1"/>
  <c r="AL45" i="1"/>
  <c r="AX45" i="1"/>
  <c r="AL46" i="1"/>
  <c r="AX46" i="1"/>
  <c r="AL47" i="1"/>
  <c r="AX47" i="1"/>
  <c r="AL48" i="1"/>
  <c r="AX48" i="1"/>
  <c r="AL49" i="1"/>
  <c r="AX49" i="1"/>
  <c r="AL50" i="1"/>
  <c r="AX50" i="1"/>
  <c r="AL51" i="1"/>
  <c r="AX51" i="1"/>
  <c r="AL52" i="1"/>
  <c r="AX52" i="1"/>
  <c r="AL53" i="1"/>
  <c r="AX53" i="1"/>
  <c r="AL54" i="1"/>
  <c r="AX54" i="1"/>
  <c r="AL55" i="1"/>
  <c r="AX55" i="1"/>
  <c r="AL56" i="1"/>
  <c r="AX56" i="1"/>
  <c r="AL57" i="1"/>
  <c r="AX57" i="1"/>
  <c r="AL58" i="1"/>
  <c r="AX58" i="1"/>
  <c r="AL59" i="1"/>
  <c r="AX59" i="1"/>
  <c r="AL60" i="1"/>
  <c r="AX60" i="1"/>
  <c r="AL61" i="1"/>
  <c r="AX61" i="1"/>
  <c r="AL62" i="1"/>
  <c r="AX62" i="1"/>
  <c r="AL63" i="1"/>
  <c r="AX63" i="1"/>
  <c r="AL64" i="1"/>
  <c r="AX64" i="1"/>
  <c r="AL65" i="1"/>
  <c r="AX65" i="1"/>
  <c r="AL66" i="1"/>
  <c r="AX66" i="1"/>
  <c r="AL67" i="1"/>
  <c r="AX67" i="1"/>
  <c r="AL68" i="1"/>
  <c r="AX68" i="1"/>
  <c r="AL69" i="1"/>
  <c r="AX69" i="1"/>
  <c r="AL70" i="1"/>
  <c r="AX70" i="1"/>
  <c r="AL71" i="1"/>
  <c r="AX71" i="1"/>
  <c r="AL72" i="1"/>
  <c r="AX72" i="1"/>
  <c r="AL73" i="1"/>
  <c r="AX73" i="1"/>
  <c r="AL74" i="1"/>
  <c r="AX74" i="1"/>
  <c r="AL75" i="1"/>
  <c r="AX75" i="1"/>
  <c r="AL76" i="1"/>
  <c r="AX76" i="1"/>
  <c r="AL77" i="1"/>
  <c r="AX77" i="1"/>
  <c r="AL78" i="1"/>
  <c r="AX78" i="1"/>
  <c r="AL79" i="1"/>
  <c r="AX79" i="1"/>
  <c r="AL80" i="1"/>
  <c r="AX80" i="1"/>
  <c r="AL81" i="1"/>
  <c r="AX81" i="1"/>
  <c r="AL82" i="1"/>
  <c r="AX82" i="1"/>
  <c r="AL83" i="1"/>
  <c r="AX83" i="1"/>
  <c r="AL84" i="1"/>
  <c r="AX84" i="1"/>
  <c r="AL85" i="1"/>
  <c r="AX85" i="1"/>
  <c r="AL86" i="1"/>
  <c r="AX86" i="1"/>
  <c r="AL87" i="1"/>
  <c r="AX87" i="1"/>
  <c r="AL88" i="1"/>
  <c r="AX88" i="1"/>
  <c r="AL89" i="1"/>
  <c r="AX89" i="1"/>
  <c r="AL90" i="1"/>
  <c r="AX90" i="1"/>
  <c r="AL91" i="1"/>
  <c r="AX91" i="1"/>
  <c r="AL92" i="1"/>
  <c r="AX92" i="1"/>
  <c r="AL93" i="1"/>
  <c r="AX93" i="1"/>
  <c r="AL94" i="1"/>
  <c r="AX94" i="1"/>
  <c r="AL95" i="1"/>
  <c r="AX95" i="1"/>
  <c r="AL96" i="1"/>
  <c r="AX96" i="1"/>
  <c r="AL97" i="1"/>
  <c r="AX97" i="1"/>
  <c r="AL98" i="1"/>
  <c r="AX98" i="1"/>
  <c r="AL99" i="1"/>
  <c r="AX99" i="1"/>
  <c r="AL100" i="1"/>
  <c r="AX100" i="1"/>
  <c r="AL101" i="1"/>
  <c r="AX101" i="1"/>
  <c r="AL102" i="1"/>
  <c r="AX102" i="1"/>
  <c r="AL103" i="1"/>
  <c r="AX103" i="1"/>
  <c r="AL104" i="1"/>
  <c r="AX104" i="1"/>
  <c r="AL105" i="1"/>
  <c r="AX105" i="1"/>
  <c r="AL106" i="1"/>
  <c r="AX106" i="1"/>
  <c r="AL107" i="1"/>
  <c r="AX107" i="1"/>
  <c r="AL108" i="1"/>
  <c r="AX108" i="1"/>
  <c r="AL109" i="1"/>
  <c r="AX109" i="1"/>
  <c r="AL110" i="1"/>
  <c r="AX110" i="1"/>
  <c r="AL111" i="1"/>
  <c r="AX111" i="1"/>
  <c r="AL112" i="1"/>
  <c r="AX112" i="1"/>
  <c r="AL113" i="1"/>
  <c r="AX113" i="1"/>
  <c r="AL114" i="1"/>
  <c r="AX114" i="1"/>
  <c r="AL115" i="1"/>
  <c r="AX115" i="1"/>
  <c r="AL116" i="1"/>
  <c r="AX116" i="1"/>
  <c r="AL117" i="1"/>
  <c r="AX117" i="1"/>
  <c r="AL118" i="1"/>
  <c r="AX118" i="1"/>
  <c r="AL119" i="1"/>
  <c r="AX119" i="1"/>
  <c r="AL120" i="1"/>
  <c r="AX120" i="1"/>
  <c r="AL121" i="1"/>
  <c r="AX121" i="1"/>
  <c r="AL122" i="1"/>
  <c r="AX122" i="1"/>
  <c r="AL123" i="1"/>
  <c r="AX123" i="1"/>
  <c r="AL124" i="1"/>
  <c r="AX124" i="1"/>
  <c r="AL125" i="1"/>
  <c r="AX125" i="1"/>
  <c r="AL126" i="1"/>
  <c r="AX126" i="1"/>
  <c r="AL127" i="1"/>
  <c r="AX127" i="1"/>
  <c r="AL128" i="1"/>
  <c r="AX128" i="1"/>
  <c r="AL129" i="1"/>
  <c r="AX129" i="1"/>
  <c r="AL130" i="1"/>
  <c r="AX130" i="1"/>
  <c r="AL131" i="1"/>
  <c r="AX131" i="1"/>
  <c r="AL132" i="1"/>
  <c r="AX132" i="1"/>
  <c r="AL133" i="1"/>
  <c r="AX133" i="1"/>
  <c r="AL134" i="1"/>
  <c r="AX134" i="1"/>
  <c r="AL135" i="1"/>
  <c r="AX135" i="1"/>
  <c r="AL136" i="1"/>
  <c r="AX136" i="1"/>
  <c r="AL137" i="1"/>
  <c r="AX137" i="1"/>
  <c r="AL138" i="1"/>
  <c r="AX138" i="1"/>
  <c r="AL139" i="1"/>
  <c r="AX139" i="1"/>
  <c r="AL140" i="1"/>
  <c r="AX140" i="1"/>
  <c r="AL141" i="1"/>
  <c r="AX141" i="1"/>
  <c r="AL142" i="1"/>
  <c r="AX142" i="1"/>
  <c r="AL143" i="1"/>
  <c r="AX143" i="1"/>
  <c r="AL144" i="1"/>
  <c r="AX144" i="1"/>
  <c r="AL145" i="1"/>
  <c r="AX145" i="1"/>
  <c r="AL146" i="1"/>
  <c r="AX146" i="1"/>
  <c r="AL147" i="1"/>
  <c r="AX147" i="1"/>
  <c r="AL148" i="1"/>
  <c r="AX148" i="1"/>
  <c r="AL149" i="1"/>
  <c r="AX149" i="1"/>
  <c r="AL150" i="1"/>
  <c r="AX150" i="1"/>
  <c r="AL151" i="1"/>
  <c r="AX151" i="1"/>
  <c r="AL152" i="1"/>
  <c r="AX152" i="1"/>
  <c r="AL153" i="1"/>
  <c r="AX153" i="1"/>
  <c r="AL154" i="1"/>
  <c r="AX154" i="1"/>
  <c r="AL155" i="1"/>
  <c r="AX155" i="1"/>
  <c r="AL156" i="1"/>
  <c r="AX156" i="1"/>
  <c r="AL157" i="1"/>
  <c r="AX157" i="1"/>
  <c r="AL158" i="1"/>
  <c r="AX158" i="1"/>
  <c r="AL159" i="1"/>
  <c r="AX159" i="1"/>
  <c r="AL160" i="1"/>
  <c r="AX160" i="1"/>
  <c r="AL165" i="1"/>
  <c r="AX165" i="1"/>
  <c r="AL166" i="1"/>
  <c r="AX166" i="1"/>
  <c r="AL167" i="1"/>
  <c r="AX167" i="1"/>
  <c r="AL168" i="1"/>
  <c r="AX168" i="1"/>
  <c r="AL169" i="1"/>
  <c r="AX169" i="1"/>
  <c r="AL170" i="1"/>
  <c r="AX170" i="1"/>
  <c r="AL171" i="1"/>
  <c r="AX171" i="1"/>
  <c r="AL172" i="1"/>
  <c r="AX172" i="1"/>
  <c r="AL173" i="1"/>
  <c r="AX173" i="1"/>
  <c r="AL174" i="1"/>
  <c r="AX174" i="1"/>
  <c r="AL175" i="1"/>
  <c r="AX175" i="1"/>
  <c r="AL176" i="1"/>
  <c r="AX176" i="1"/>
  <c r="AL177" i="1"/>
  <c r="AX177" i="1"/>
  <c r="AL178" i="1"/>
  <c r="AX178" i="1"/>
  <c r="AL179" i="1"/>
  <c r="AX179" i="1"/>
  <c r="AL180" i="1"/>
  <c r="AX180" i="1"/>
  <c r="AL181" i="1"/>
  <c r="AX181" i="1"/>
  <c r="AL182" i="1"/>
  <c r="AX182" i="1"/>
  <c r="AL183" i="1"/>
  <c r="AX183" i="1"/>
  <c r="AL184" i="1"/>
  <c r="AX184" i="1"/>
  <c r="AL185" i="1"/>
  <c r="AX185" i="1"/>
  <c r="AL186" i="1"/>
  <c r="AX186" i="1"/>
  <c r="AL187" i="1"/>
  <c r="AX187" i="1"/>
  <c r="AL188" i="1"/>
  <c r="AX188" i="1"/>
  <c r="AL189" i="1"/>
  <c r="AX189" i="1"/>
  <c r="AL190" i="1"/>
  <c r="AX190" i="1"/>
  <c r="AL191" i="1"/>
  <c r="AX191" i="1"/>
  <c r="AL192" i="1"/>
  <c r="AX192" i="1"/>
  <c r="AL193" i="1"/>
  <c r="AX193" i="1"/>
  <c r="AL194" i="1"/>
  <c r="AX194" i="1"/>
  <c r="AL195" i="1"/>
  <c r="AX195" i="1"/>
  <c r="AL196" i="1"/>
  <c r="AX196" i="1"/>
  <c r="AL197" i="1"/>
  <c r="AX197" i="1"/>
  <c r="AL198" i="1"/>
  <c r="AX198" i="1"/>
  <c r="AL199" i="1"/>
  <c r="AX199" i="1"/>
  <c r="AL200" i="1"/>
  <c r="AX200" i="1"/>
  <c r="AL201" i="1"/>
  <c r="AX201" i="1"/>
  <c r="AL202" i="1"/>
  <c r="AX202" i="1"/>
  <c r="AL203" i="1"/>
  <c r="AX203" i="1"/>
  <c r="AL204" i="1"/>
  <c r="AX204" i="1"/>
  <c r="AL205" i="1"/>
  <c r="AX205" i="1"/>
  <c r="AL206" i="1"/>
  <c r="AX206" i="1"/>
  <c r="AL207" i="1"/>
  <c r="AX207" i="1"/>
  <c r="AL208" i="1"/>
  <c r="AX208" i="1"/>
  <c r="AL209" i="1"/>
  <c r="AX209" i="1"/>
  <c r="AL210" i="1"/>
  <c r="AX210" i="1"/>
  <c r="AL211" i="1"/>
  <c r="AX211" i="1"/>
  <c r="AL212" i="1"/>
  <c r="AX212" i="1"/>
  <c r="AL213" i="1"/>
  <c r="AX213" i="1"/>
  <c r="AL214" i="1"/>
  <c r="AX214" i="1"/>
  <c r="AL215" i="1"/>
  <c r="AX215" i="1"/>
  <c r="AL216" i="1"/>
  <c r="AX216" i="1"/>
  <c r="AL217" i="1"/>
  <c r="AX217" i="1"/>
  <c r="AL218" i="1"/>
  <c r="AX218" i="1"/>
  <c r="AL219" i="1"/>
  <c r="AX219" i="1"/>
  <c r="AL220" i="1"/>
  <c r="AX220" i="1"/>
  <c r="AL221" i="1"/>
  <c r="AX221" i="1"/>
  <c r="AL222" i="1"/>
  <c r="AX222" i="1"/>
  <c r="AL223" i="1"/>
  <c r="AX223" i="1"/>
  <c r="AL224" i="1"/>
  <c r="AX224" i="1"/>
  <c r="AL225" i="1"/>
  <c r="AX225" i="1"/>
  <c r="AL226" i="1"/>
  <c r="AX226" i="1"/>
  <c r="AL227" i="1"/>
  <c r="AX227" i="1"/>
  <c r="AL228" i="1"/>
  <c r="AX228" i="1"/>
  <c r="AL229" i="1"/>
  <c r="AX229" i="1"/>
  <c r="AL230" i="1"/>
  <c r="AX230" i="1"/>
  <c r="AL231" i="1"/>
  <c r="AX231" i="1"/>
  <c r="AL232" i="1"/>
  <c r="AX232" i="1"/>
  <c r="AL233" i="1"/>
  <c r="AX233" i="1"/>
  <c r="AL234" i="1"/>
  <c r="AX234" i="1"/>
  <c r="AL235" i="1"/>
  <c r="AX235" i="1"/>
  <c r="AL236" i="1"/>
  <c r="AX236" i="1"/>
  <c r="AL237" i="1"/>
  <c r="AX237" i="1"/>
  <c r="AL238" i="1"/>
  <c r="AX238" i="1"/>
  <c r="AL239" i="1"/>
  <c r="AX239" i="1"/>
  <c r="AL240" i="1"/>
  <c r="AX240" i="1"/>
  <c r="AL241" i="1"/>
  <c r="AX241" i="1"/>
  <c r="AL242" i="1"/>
  <c r="AX242" i="1"/>
  <c r="AL243" i="1"/>
  <c r="AX243" i="1"/>
  <c r="AL244" i="1"/>
  <c r="AX244" i="1"/>
  <c r="AL245" i="1"/>
  <c r="AX245" i="1"/>
  <c r="AL246" i="1"/>
  <c r="AX246" i="1"/>
  <c r="AL247" i="1"/>
  <c r="AX247" i="1"/>
  <c r="AL248" i="1"/>
  <c r="AX248" i="1"/>
  <c r="AL249" i="1"/>
  <c r="AX249" i="1"/>
  <c r="AL250" i="1"/>
  <c r="AX250" i="1"/>
  <c r="AL251" i="1"/>
  <c r="AX251" i="1"/>
  <c r="AL252" i="1"/>
  <c r="AX252" i="1"/>
  <c r="AL253" i="1"/>
  <c r="AX253" i="1"/>
  <c r="AL254" i="1"/>
  <c r="AX254" i="1"/>
  <c r="AL255" i="1"/>
  <c r="AX255" i="1"/>
  <c r="AL256" i="1"/>
  <c r="AX256" i="1"/>
  <c r="AL257" i="1"/>
  <c r="AX257" i="1"/>
  <c r="AL258" i="1"/>
  <c r="AX258" i="1"/>
  <c r="AL259" i="1"/>
  <c r="AX259" i="1"/>
  <c r="AL260" i="1"/>
  <c r="AX260" i="1"/>
  <c r="AL261" i="1"/>
  <c r="AX261" i="1"/>
  <c r="AL262" i="1"/>
  <c r="AX262" i="1"/>
  <c r="AL263" i="1"/>
  <c r="AX263" i="1"/>
  <c r="AL264" i="1"/>
  <c r="AX264" i="1"/>
  <c r="AL265" i="1"/>
  <c r="AX265" i="1"/>
  <c r="AL266" i="1"/>
  <c r="AX266" i="1"/>
  <c r="AL267" i="1"/>
  <c r="AX267" i="1"/>
  <c r="AL268" i="1"/>
  <c r="AX268" i="1"/>
  <c r="AL269" i="1"/>
  <c r="AX269" i="1"/>
  <c r="AL270" i="1"/>
  <c r="AX270" i="1"/>
  <c r="AL271" i="1"/>
  <c r="AX271" i="1"/>
  <c r="AL272" i="1"/>
  <c r="AX272" i="1"/>
  <c r="AL273" i="1"/>
  <c r="AX273" i="1"/>
  <c r="AL274" i="1"/>
  <c r="AX274" i="1"/>
  <c r="AL275" i="1"/>
  <c r="AX275" i="1"/>
  <c r="AL276" i="1"/>
  <c r="AX276" i="1"/>
  <c r="AL277" i="1"/>
  <c r="AX277" i="1"/>
  <c r="AL278" i="1"/>
  <c r="AX278" i="1"/>
  <c r="AL279" i="1"/>
  <c r="AX279" i="1"/>
  <c r="AL280" i="1"/>
  <c r="AX280" i="1"/>
  <c r="AL281" i="1"/>
  <c r="AX281" i="1"/>
  <c r="AL282" i="1"/>
  <c r="AX282" i="1"/>
  <c r="AL283" i="1"/>
  <c r="AX283" i="1"/>
  <c r="AL284" i="1"/>
  <c r="AX284" i="1"/>
  <c r="AL285" i="1"/>
  <c r="AX285" i="1"/>
  <c r="AL286" i="1"/>
  <c r="AX286" i="1"/>
  <c r="AL288" i="1"/>
  <c r="AX288" i="1"/>
  <c r="AL289" i="1"/>
  <c r="AX289" i="1"/>
  <c r="AL290" i="1"/>
  <c r="AX290" i="1"/>
  <c r="AL291" i="1"/>
  <c r="AX291" i="1"/>
  <c r="AL298" i="1"/>
  <c r="AX298" i="1"/>
  <c r="AL299" i="1"/>
  <c r="AX299" i="1"/>
  <c r="AL300" i="1"/>
  <c r="AX300" i="1"/>
  <c r="AL301" i="1"/>
  <c r="AX301" i="1"/>
  <c r="AL302" i="1"/>
  <c r="AX302" i="1"/>
  <c r="AL3" i="1"/>
  <c r="AX3" i="1"/>
  <c r="AJ4" i="1"/>
  <c r="AV4" i="1"/>
  <c r="AJ5" i="1"/>
  <c r="AV5" i="1"/>
  <c r="AJ6" i="1"/>
  <c r="AV6" i="1"/>
  <c r="AJ7" i="1"/>
  <c r="AV7" i="1"/>
  <c r="AJ8" i="1"/>
  <c r="AV8" i="1"/>
  <c r="AJ9" i="1"/>
  <c r="AV9" i="1"/>
  <c r="AJ10" i="1"/>
  <c r="AV10" i="1"/>
  <c r="AJ11" i="1"/>
  <c r="AV11" i="1"/>
  <c r="AJ12" i="1"/>
  <c r="AV12" i="1"/>
  <c r="AJ13" i="1"/>
  <c r="AV13" i="1"/>
  <c r="AJ14" i="1"/>
  <c r="AV14" i="1"/>
  <c r="AJ15" i="1"/>
  <c r="AV15" i="1"/>
  <c r="AJ16" i="1"/>
  <c r="AV16" i="1"/>
  <c r="AJ17" i="1"/>
  <c r="AV17" i="1"/>
  <c r="AJ18" i="1"/>
  <c r="AV18" i="1"/>
  <c r="AJ19" i="1"/>
  <c r="AV19" i="1"/>
  <c r="AJ20" i="1"/>
  <c r="AV20" i="1"/>
  <c r="AJ21" i="1"/>
  <c r="AV21" i="1"/>
  <c r="AJ22" i="1"/>
  <c r="AV22" i="1"/>
  <c r="AJ23" i="1"/>
  <c r="AV23" i="1"/>
  <c r="AJ24" i="1"/>
  <c r="AV24" i="1"/>
  <c r="AJ25" i="1"/>
  <c r="AV25" i="1"/>
  <c r="AJ26" i="1"/>
  <c r="AV26" i="1"/>
  <c r="AJ27" i="1"/>
  <c r="AV27" i="1"/>
  <c r="AJ28" i="1"/>
  <c r="AV28" i="1"/>
  <c r="AJ29" i="1"/>
  <c r="AV29" i="1"/>
  <c r="AJ30" i="1"/>
  <c r="AV30" i="1"/>
  <c r="AJ31" i="1"/>
  <c r="AV31" i="1"/>
  <c r="AV32" i="1"/>
  <c r="AJ33" i="1"/>
  <c r="AV33" i="1"/>
  <c r="AJ34" i="1"/>
  <c r="AV34" i="1"/>
  <c r="AJ35" i="1"/>
  <c r="AV35" i="1"/>
  <c r="AJ37" i="1"/>
  <c r="AV37" i="1"/>
  <c r="AJ38" i="1"/>
  <c r="AV38" i="1"/>
  <c r="AJ39" i="1"/>
  <c r="AV39" i="1"/>
  <c r="AJ40" i="1"/>
  <c r="AV40" i="1"/>
  <c r="AJ41" i="1"/>
  <c r="AV41" i="1"/>
  <c r="AJ42" i="1"/>
  <c r="AV42" i="1"/>
  <c r="AJ43" i="1"/>
  <c r="AV43" i="1"/>
  <c r="AJ44" i="1"/>
  <c r="AV44" i="1"/>
  <c r="AJ45" i="1"/>
  <c r="AV45" i="1"/>
  <c r="AJ46" i="1"/>
  <c r="AV46" i="1"/>
  <c r="AJ47" i="1"/>
  <c r="AV47" i="1"/>
  <c r="AJ48" i="1"/>
  <c r="AV48" i="1"/>
  <c r="AJ49" i="1"/>
  <c r="AV49" i="1"/>
  <c r="AJ50" i="1"/>
  <c r="AV50" i="1"/>
  <c r="AJ51" i="1"/>
  <c r="AV51" i="1"/>
  <c r="AJ52" i="1"/>
  <c r="AV52" i="1"/>
  <c r="AJ53" i="1"/>
  <c r="AV53" i="1"/>
  <c r="AJ54" i="1"/>
  <c r="AV54" i="1"/>
  <c r="AJ55" i="1"/>
  <c r="AV55" i="1"/>
  <c r="AJ56" i="1"/>
  <c r="AV56" i="1"/>
  <c r="AJ57" i="1"/>
  <c r="AV57" i="1"/>
  <c r="AJ58" i="1"/>
  <c r="AV58" i="1"/>
  <c r="AJ59" i="1"/>
  <c r="AV59" i="1"/>
  <c r="AJ60" i="1"/>
  <c r="AV60" i="1"/>
  <c r="AJ61" i="1"/>
  <c r="AV61" i="1"/>
  <c r="AJ62" i="1"/>
  <c r="AV62" i="1"/>
  <c r="AJ63" i="1"/>
  <c r="AV63" i="1"/>
  <c r="AJ64" i="1"/>
  <c r="AV64" i="1"/>
  <c r="AJ65" i="1"/>
  <c r="AV65" i="1"/>
  <c r="AJ66" i="1"/>
  <c r="AV66" i="1"/>
  <c r="AJ67" i="1"/>
  <c r="AV67" i="1"/>
  <c r="AJ68" i="1"/>
  <c r="AV68" i="1"/>
  <c r="AJ69" i="1"/>
  <c r="AV69" i="1"/>
  <c r="AJ70" i="1"/>
  <c r="AV70" i="1"/>
  <c r="AJ71" i="1"/>
  <c r="AV71" i="1"/>
  <c r="AJ72" i="1"/>
  <c r="AV72" i="1"/>
  <c r="AJ73" i="1"/>
  <c r="AV73" i="1"/>
  <c r="AJ74" i="1"/>
  <c r="AV74" i="1"/>
  <c r="AJ75" i="1"/>
  <c r="AV75" i="1"/>
  <c r="AJ76" i="1"/>
  <c r="AV76" i="1"/>
  <c r="AJ77" i="1"/>
  <c r="AV77" i="1"/>
  <c r="AJ78" i="1"/>
  <c r="AV78" i="1"/>
  <c r="AJ79" i="1"/>
  <c r="AV79" i="1"/>
  <c r="AJ80" i="1"/>
  <c r="AV80" i="1"/>
  <c r="AJ81" i="1"/>
  <c r="AV81" i="1"/>
  <c r="AJ82" i="1"/>
  <c r="AV82" i="1"/>
  <c r="AJ83" i="1"/>
  <c r="AV83" i="1"/>
  <c r="AJ84" i="1"/>
  <c r="AV84" i="1"/>
  <c r="AJ85" i="1"/>
  <c r="AV85" i="1"/>
  <c r="AJ86" i="1"/>
  <c r="AV86" i="1"/>
  <c r="AJ87" i="1"/>
  <c r="AV87" i="1"/>
  <c r="AJ88" i="1"/>
  <c r="AV88" i="1"/>
  <c r="AJ89" i="1"/>
  <c r="AV89" i="1"/>
  <c r="AJ90" i="1"/>
  <c r="AV90" i="1"/>
  <c r="AJ91" i="1"/>
  <c r="AV91" i="1"/>
  <c r="AJ92" i="1"/>
  <c r="AV92" i="1"/>
  <c r="AJ93" i="1"/>
  <c r="AV93" i="1"/>
  <c r="AJ94" i="1"/>
  <c r="AV94" i="1"/>
  <c r="AJ95" i="1"/>
  <c r="AV95" i="1"/>
  <c r="AJ96" i="1"/>
  <c r="AV96" i="1"/>
  <c r="AJ97" i="1"/>
  <c r="AV97" i="1"/>
  <c r="AJ98" i="1"/>
  <c r="AV98" i="1"/>
  <c r="AJ99" i="1"/>
  <c r="AV99" i="1"/>
  <c r="AJ100" i="1"/>
  <c r="AV100" i="1"/>
  <c r="AJ101" i="1"/>
  <c r="AV101" i="1"/>
  <c r="AJ102" i="1"/>
  <c r="AV102" i="1"/>
  <c r="AJ103" i="1"/>
  <c r="AV103" i="1"/>
  <c r="AJ104" i="1"/>
  <c r="AV104" i="1"/>
  <c r="AJ105" i="1"/>
  <c r="AV105" i="1"/>
  <c r="AJ106" i="1"/>
  <c r="AV106" i="1"/>
  <c r="AJ107" i="1"/>
  <c r="AV107" i="1"/>
  <c r="AJ108" i="1"/>
  <c r="AV108" i="1"/>
  <c r="AJ109" i="1"/>
  <c r="AV109" i="1"/>
  <c r="AJ110" i="1"/>
  <c r="AV110" i="1"/>
  <c r="AJ111" i="1"/>
  <c r="AV111" i="1"/>
  <c r="AJ112" i="1"/>
  <c r="AV112" i="1"/>
  <c r="AJ113" i="1"/>
  <c r="AV113" i="1"/>
  <c r="AJ114" i="1"/>
  <c r="AV114" i="1"/>
  <c r="AJ115" i="1"/>
  <c r="AV115" i="1"/>
  <c r="AJ116" i="1"/>
  <c r="AV116" i="1"/>
  <c r="AJ117" i="1"/>
  <c r="AV117" i="1"/>
  <c r="AJ118" i="1"/>
  <c r="AV118" i="1"/>
  <c r="AJ119" i="1"/>
  <c r="AV119" i="1"/>
  <c r="AJ120" i="1"/>
  <c r="AV120" i="1"/>
  <c r="AJ121" i="1"/>
  <c r="AV121" i="1"/>
  <c r="AJ122" i="1"/>
  <c r="AV122" i="1"/>
  <c r="AJ123" i="1"/>
  <c r="AV123" i="1"/>
  <c r="AJ124" i="1"/>
  <c r="AV124" i="1"/>
  <c r="AJ125" i="1"/>
  <c r="AV125" i="1"/>
  <c r="AJ126" i="1"/>
  <c r="AV126" i="1"/>
  <c r="AJ127" i="1"/>
  <c r="AV127" i="1"/>
  <c r="AJ128" i="1"/>
  <c r="AV128" i="1"/>
  <c r="AJ129" i="1"/>
  <c r="AV129" i="1"/>
  <c r="AJ130" i="1"/>
  <c r="AV130" i="1"/>
  <c r="AJ131" i="1"/>
  <c r="AV131" i="1"/>
  <c r="AJ132" i="1"/>
  <c r="AV132" i="1"/>
  <c r="AJ133" i="1"/>
  <c r="AV133" i="1"/>
  <c r="AJ134" i="1"/>
  <c r="AV134" i="1"/>
  <c r="AJ135" i="1"/>
  <c r="AV135" i="1"/>
  <c r="AJ136" i="1"/>
  <c r="AV136" i="1"/>
  <c r="AJ137" i="1"/>
  <c r="AV137" i="1"/>
  <c r="AJ138" i="1"/>
  <c r="AV138" i="1"/>
  <c r="AJ139" i="1"/>
  <c r="AV139" i="1"/>
  <c r="AJ140" i="1"/>
  <c r="AV140" i="1"/>
  <c r="AJ141" i="1"/>
  <c r="AV141" i="1"/>
  <c r="AJ142" i="1"/>
  <c r="AV142" i="1"/>
  <c r="AJ143" i="1"/>
  <c r="AV143" i="1"/>
  <c r="AJ144" i="1"/>
  <c r="AV144" i="1"/>
  <c r="AJ145" i="1"/>
  <c r="AV145" i="1"/>
  <c r="AJ146" i="1"/>
  <c r="AV146" i="1"/>
  <c r="AJ147" i="1"/>
  <c r="AV147" i="1"/>
  <c r="AJ148" i="1"/>
  <c r="AV148" i="1"/>
  <c r="AJ149" i="1"/>
  <c r="AV149" i="1"/>
  <c r="AJ150" i="1"/>
  <c r="AV150" i="1"/>
  <c r="AJ151" i="1"/>
  <c r="AV151" i="1"/>
  <c r="AJ152" i="1"/>
  <c r="AV152" i="1"/>
  <c r="AJ153" i="1"/>
  <c r="AV153" i="1"/>
  <c r="AJ154" i="1"/>
  <c r="AV154" i="1"/>
  <c r="AJ155" i="1"/>
  <c r="AV155" i="1"/>
  <c r="AJ156" i="1"/>
  <c r="AV156" i="1"/>
  <c r="AJ157" i="1"/>
  <c r="AV157" i="1"/>
  <c r="AJ158" i="1"/>
  <c r="AV158" i="1"/>
  <c r="AJ159" i="1"/>
  <c r="AV159" i="1"/>
  <c r="AJ160" i="1"/>
  <c r="AV160" i="1"/>
  <c r="AJ165" i="1"/>
  <c r="AV165" i="1"/>
  <c r="AJ166" i="1"/>
  <c r="AV166" i="1"/>
  <c r="AJ167" i="1"/>
  <c r="AV167" i="1"/>
  <c r="AJ168" i="1"/>
  <c r="AV168" i="1"/>
  <c r="AJ169" i="1"/>
  <c r="AV169" i="1"/>
  <c r="AJ170" i="1"/>
  <c r="AV170" i="1"/>
  <c r="AJ171" i="1"/>
  <c r="AV171" i="1"/>
  <c r="AJ172" i="1"/>
  <c r="AV172" i="1"/>
  <c r="AJ173" i="1"/>
  <c r="AV173" i="1"/>
  <c r="AJ174" i="1"/>
  <c r="AV174" i="1"/>
  <c r="AJ175" i="1"/>
  <c r="AV175" i="1"/>
  <c r="AJ176" i="1"/>
  <c r="AV176" i="1"/>
  <c r="AJ177" i="1"/>
  <c r="AV177" i="1"/>
  <c r="AJ178" i="1"/>
  <c r="AV178" i="1"/>
  <c r="AJ179" i="1"/>
  <c r="AV179" i="1"/>
  <c r="AJ180" i="1"/>
  <c r="AV180" i="1"/>
  <c r="AJ181" i="1"/>
  <c r="AV181" i="1"/>
  <c r="AJ182" i="1"/>
  <c r="AV182" i="1"/>
  <c r="AJ183" i="1"/>
  <c r="AV183" i="1"/>
  <c r="AJ184" i="1"/>
  <c r="AV184" i="1"/>
  <c r="AJ185" i="1"/>
  <c r="AV185" i="1"/>
  <c r="AJ186" i="1"/>
  <c r="AV186" i="1"/>
  <c r="AJ187" i="1"/>
  <c r="AV187" i="1"/>
  <c r="AJ188" i="1"/>
  <c r="AV188" i="1"/>
  <c r="AJ189" i="1"/>
  <c r="AV189" i="1"/>
  <c r="AJ190" i="1"/>
  <c r="AV190" i="1"/>
  <c r="AJ191" i="1"/>
  <c r="AV191" i="1"/>
  <c r="AJ192" i="1"/>
  <c r="AV192" i="1"/>
  <c r="AJ193" i="1"/>
  <c r="AV193" i="1"/>
  <c r="AJ194" i="1"/>
  <c r="AV194" i="1"/>
  <c r="AJ195" i="1"/>
  <c r="AV195" i="1"/>
  <c r="AJ196" i="1"/>
  <c r="AV196" i="1"/>
  <c r="AJ197" i="1"/>
  <c r="AV197" i="1"/>
  <c r="AJ198" i="1"/>
  <c r="AV198" i="1"/>
  <c r="AJ199" i="1"/>
  <c r="AV199" i="1"/>
  <c r="AJ200" i="1"/>
  <c r="AV200" i="1"/>
  <c r="AJ201" i="1"/>
  <c r="AV201" i="1"/>
  <c r="AJ202" i="1"/>
  <c r="AV202" i="1"/>
  <c r="AJ203" i="1"/>
  <c r="AV203" i="1"/>
  <c r="AJ204" i="1"/>
  <c r="AV204" i="1"/>
  <c r="AJ205" i="1"/>
  <c r="AV205" i="1"/>
  <c r="AJ206" i="1"/>
  <c r="AV206" i="1"/>
  <c r="AJ207" i="1"/>
  <c r="AV207" i="1"/>
  <c r="AJ208" i="1"/>
  <c r="AV208" i="1"/>
  <c r="AJ209" i="1"/>
  <c r="AV209" i="1"/>
  <c r="AJ210" i="1"/>
  <c r="AV210" i="1"/>
  <c r="AJ211" i="1"/>
  <c r="AV211" i="1"/>
  <c r="AJ212" i="1"/>
  <c r="AV212" i="1"/>
  <c r="AJ213" i="1"/>
  <c r="AV213" i="1"/>
  <c r="AJ214" i="1"/>
  <c r="AV214" i="1"/>
  <c r="AJ215" i="1"/>
  <c r="AV215" i="1"/>
  <c r="AJ216" i="1"/>
  <c r="AV216" i="1"/>
  <c r="AJ217" i="1"/>
  <c r="AV217" i="1"/>
  <c r="AJ218" i="1"/>
  <c r="AV218" i="1"/>
  <c r="AJ219" i="1"/>
  <c r="AV219" i="1"/>
  <c r="AJ220" i="1"/>
  <c r="AV220" i="1"/>
  <c r="AJ221" i="1"/>
  <c r="AV221" i="1"/>
  <c r="AJ222" i="1"/>
  <c r="AV222" i="1"/>
  <c r="AJ223" i="1"/>
  <c r="AV223" i="1"/>
  <c r="AJ224" i="1"/>
  <c r="AV224" i="1"/>
  <c r="AJ225" i="1"/>
  <c r="AV225" i="1"/>
  <c r="AJ226" i="1"/>
  <c r="AV226" i="1"/>
  <c r="AJ227" i="1"/>
  <c r="AV227" i="1"/>
  <c r="AJ228" i="1"/>
  <c r="AV228" i="1"/>
  <c r="AJ229" i="1"/>
  <c r="AV229" i="1"/>
  <c r="AJ230" i="1"/>
  <c r="AV230" i="1"/>
  <c r="AJ231" i="1"/>
  <c r="AV231" i="1"/>
  <c r="AJ232" i="1"/>
  <c r="AV232" i="1"/>
  <c r="AJ233" i="1"/>
  <c r="AV233" i="1"/>
  <c r="AJ234" i="1"/>
  <c r="AV234" i="1"/>
  <c r="AJ235" i="1"/>
  <c r="AV235" i="1"/>
  <c r="AJ236" i="1"/>
  <c r="AV236" i="1"/>
  <c r="AJ237" i="1"/>
  <c r="AV237" i="1"/>
  <c r="AJ238" i="1"/>
  <c r="AV238" i="1"/>
  <c r="AJ239" i="1"/>
  <c r="AV239" i="1"/>
  <c r="AJ240" i="1"/>
  <c r="AV240" i="1"/>
  <c r="AJ241" i="1"/>
  <c r="AV241" i="1"/>
  <c r="AJ242" i="1"/>
  <c r="AV242" i="1"/>
  <c r="AJ243" i="1"/>
  <c r="AV243" i="1"/>
  <c r="AJ244" i="1"/>
  <c r="AV244" i="1"/>
  <c r="AJ245" i="1"/>
  <c r="AV245" i="1"/>
  <c r="AJ246" i="1"/>
  <c r="AV246" i="1"/>
  <c r="AJ247" i="1"/>
  <c r="AV247" i="1"/>
  <c r="AJ248" i="1"/>
  <c r="AV248" i="1"/>
  <c r="AJ249" i="1"/>
  <c r="AV249" i="1"/>
  <c r="AJ250" i="1"/>
  <c r="AV250" i="1"/>
  <c r="AJ251" i="1"/>
  <c r="AV251" i="1"/>
  <c r="AJ252" i="1"/>
  <c r="AV252" i="1"/>
  <c r="AJ253" i="1"/>
  <c r="AV253" i="1"/>
  <c r="AJ254" i="1"/>
  <c r="AV254" i="1"/>
  <c r="AJ255" i="1"/>
  <c r="AV255" i="1"/>
  <c r="AJ256" i="1"/>
  <c r="AV256" i="1"/>
  <c r="AJ257" i="1"/>
  <c r="AV257" i="1"/>
  <c r="AJ258" i="1"/>
  <c r="AV258" i="1"/>
  <c r="AJ259" i="1"/>
  <c r="AV259" i="1"/>
  <c r="AJ260" i="1"/>
  <c r="AV260" i="1"/>
  <c r="AJ261" i="1"/>
  <c r="AV261" i="1"/>
  <c r="AJ262" i="1"/>
  <c r="AV262" i="1"/>
  <c r="AJ263" i="1"/>
  <c r="AV263" i="1"/>
  <c r="AJ264" i="1"/>
  <c r="AV264" i="1"/>
  <c r="AJ265" i="1"/>
  <c r="AV265" i="1"/>
  <c r="AJ266" i="1"/>
  <c r="AV266" i="1"/>
  <c r="AJ267" i="1"/>
  <c r="AV267" i="1"/>
  <c r="AJ268" i="1"/>
  <c r="AV268" i="1"/>
  <c r="AJ269" i="1"/>
  <c r="AV269" i="1"/>
  <c r="AJ270" i="1"/>
  <c r="AV270" i="1"/>
  <c r="AJ271" i="1"/>
  <c r="AV271" i="1"/>
  <c r="AJ272" i="1"/>
  <c r="AV272" i="1"/>
  <c r="AJ273" i="1"/>
  <c r="AV273" i="1"/>
  <c r="AJ274" i="1"/>
  <c r="AV274" i="1"/>
  <c r="AJ275" i="1"/>
  <c r="AV275" i="1"/>
  <c r="AJ276" i="1"/>
  <c r="AV276" i="1"/>
  <c r="AJ277" i="1"/>
  <c r="AV277" i="1"/>
  <c r="AJ278" i="1"/>
  <c r="AV278" i="1"/>
  <c r="AJ279" i="1"/>
  <c r="AV279" i="1"/>
  <c r="AJ280" i="1"/>
  <c r="AV280" i="1"/>
  <c r="AJ281" i="1"/>
  <c r="AV281" i="1"/>
  <c r="AJ282" i="1"/>
  <c r="AV282" i="1"/>
  <c r="AJ283" i="1"/>
  <c r="AV283" i="1"/>
  <c r="AJ284" i="1"/>
  <c r="AV284" i="1"/>
  <c r="AJ285" i="1"/>
  <c r="AV285" i="1"/>
  <c r="AJ286" i="1"/>
  <c r="AV286" i="1"/>
  <c r="AJ288" i="1"/>
  <c r="AV288" i="1"/>
  <c r="AJ289" i="1"/>
  <c r="AV289" i="1"/>
  <c r="AJ290" i="1"/>
  <c r="AV290" i="1"/>
  <c r="AJ291" i="1"/>
  <c r="AV291" i="1"/>
  <c r="AJ296" i="1"/>
  <c r="AV296" i="1"/>
  <c r="AJ297" i="1"/>
  <c r="AV297" i="1"/>
  <c r="AJ298" i="1"/>
  <c r="AV298" i="1"/>
  <c r="AJ299" i="1"/>
  <c r="AV299" i="1"/>
  <c r="AJ300" i="1"/>
  <c r="AV300" i="1"/>
  <c r="AJ301" i="1"/>
  <c r="AV301" i="1"/>
  <c r="AJ302" i="1"/>
  <c r="AV302" i="1"/>
  <c r="AJ3" i="1"/>
  <c r="AV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8" i="1"/>
  <c r="AR289" i="1"/>
  <c r="AR290" i="1"/>
  <c r="AR291" i="1"/>
  <c r="AR298" i="1"/>
  <c r="AR299" i="1"/>
  <c r="AR300" i="1"/>
  <c r="AR301" i="1"/>
  <c r="AR302" i="1"/>
  <c r="AR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3" i="1"/>
  <c r="AP34" i="1"/>
  <c r="AP35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8" i="1"/>
  <c r="AP289" i="1"/>
  <c r="AP290" i="1"/>
  <c r="AP291" i="1"/>
  <c r="AP296" i="1"/>
  <c r="AP297" i="1"/>
  <c r="AP298" i="1"/>
  <c r="AP299" i="1"/>
  <c r="AP300" i="1"/>
  <c r="AP301" i="1"/>
  <c r="AP302" i="1"/>
  <c r="AP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3" i="1"/>
  <c r="AD297" i="1"/>
  <c r="AD296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3" i="1"/>
  <c r="AM210" i="4"/>
  <c r="AK154" i="1"/>
  <c r="AW154" i="1"/>
  <c r="AG154" i="1"/>
  <c r="AI154" i="1"/>
  <c r="AU154" i="1"/>
  <c r="AH154" i="1"/>
  <c r="AT154" i="1"/>
  <c r="AS154" i="1"/>
  <c r="AQ154" i="1"/>
  <c r="AO154" i="1"/>
  <c r="AN154" i="1"/>
  <c r="AM154" i="1"/>
  <c r="AE154" i="1"/>
  <c r="U154" i="1"/>
  <c r="W154" i="1"/>
  <c r="AC154" i="1"/>
  <c r="V154" i="1"/>
  <c r="AB154" i="1"/>
  <c r="AA154" i="1"/>
  <c r="Z154" i="1"/>
  <c r="Y154" i="1"/>
  <c r="X154" i="1"/>
  <c r="B154" i="1"/>
  <c r="A154" i="1"/>
  <c r="AK155" i="1"/>
  <c r="AW155" i="1"/>
  <c r="AG155" i="1"/>
  <c r="AI155" i="1"/>
  <c r="AU155" i="1"/>
  <c r="AH155" i="1"/>
  <c r="AT155" i="1"/>
  <c r="AS155" i="1"/>
  <c r="AQ155" i="1"/>
  <c r="AO155" i="1"/>
  <c r="AN155" i="1"/>
  <c r="AM155" i="1"/>
  <c r="AE155" i="1"/>
  <c r="U155" i="1"/>
  <c r="W155" i="1"/>
  <c r="AC155" i="1"/>
  <c r="V155" i="1"/>
  <c r="AB155" i="1"/>
  <c r="AA155" i="1"/>
  <c r="Z155" i="1"/>
  <c r="Y155" i="1"/>
  <c r="X155" i="1"/>
  <c r="B155" i="1"/>
  <c r="A155" i="1"/>
  <c r="AK156" i="1"/>
  <c r="AW156" i="1"/>
  <c r="AG156" i="1"/>
  <c r="AI156" i="1"/>
  <c r="AU156" i="1"/>
  <c r="AH156" i="1"/>
  <c r="AT156" i="1"/>
  <c r="AS156" i="1"/>
  <c r="AQ156" i="1"/>
  <c r="AO156" i="1"/>
  <c r="AN156" i="1"/>
  <c r="AM156" i="1"/>
  <c r="AE156" i="1"/>
  <c r="U156" i="1"/>
  <c r="W156" i="1"/>
  <c r="AC156" i="1"/>
  <c r="V156" i="1"/>
  <c r="AB156" i="1"/>
  <c r="AA156" i="1"/>
  <c r="Z156" i="1"/>
  <c r="Y156" i="1"/>
  <c r="X156" i="1"/>
  <c r="B156" i="1"/>
  <c r="A156" i="1"/>
  <c r="AK157" i="1"/>
  <c r="AW157" i="1"/>
  <c r="AG157" i="1"/>
  <c r="AI157" i="1"/>
  <c r="AU157" i="1"/>
  <c r="AH157" i="1"/>
  <c r="AT157" i="1"/>
  <c r="AS157" i="1"/>
  <c r="AQ157" i="1"/>
  <c r="AO157" i="1"/>
  <c r="AN157" i="1"/>
  <c r="AM157" i="1"/>
  <c r="AE157" i="1"/>
  <c r="U157" i="1"/>
  <c r="W157" i="1"/>
  <c r="AC157" i="1"/>
  <c r="V157" i="1"/>
  <c r="AB157" i="1"/>
  <c r="AA157" i="1"/>
  <c r="Z157" i="1"/>
  <c r="Y157" i="1"/>
  <c r="X157" i="1"/>
  <c r="B157" i="1"/>
  <c r="A157" i="1"/>
  <c r="AK158" i="1"/>
  <c r="AW158" i="1"/>
  <c r="AG158" i="1"/>
  <c r="AI158" i="1"/>
  <c r="AU158" i="1"/>
  <c r="AH158" i="1"/>
  <c r="AT158" i="1"/>
  <c r="AS158" i="1"/>
  <c r="AQ158" i="1"/>
  <c r="AO158" i="1"/>
  <c r="AN158" i="1"/>
  <c r="AM158" i="1"/>
  <c r="AE158" i="1"/>
  <c r="U158" i="1"/>
  <c r="W158" i="1"/>
  <c r="AC158" i="1"/>
  <c r="V158" i="1"/>
  <c r="AB158" i="1"/>
  <c r="AA158" i="1"/>
  <c r="Z158" i="1"/>
  <c r="Y158" i="1"/>
  <c r="X158" i="1"/>
  <c r="B158" i="1"/>
  <c r="A158" i="1"/>
  <c r="AK159" i="1"/>
  <c r="AW159" i="1"/>
  <c r="AG159" i="1"/>
  <c r="AI159" i="1"/>
  <c r="AU159" i="1"/>
  <c r="AH159" i="1"/>
  <c r="AT159" i="1"/>
  <c r="AS159" i="1"/>
  <c r="AQ159" i="1"/>
  <c r="AO159" i="1"/>
  <c r="AN159" i="1"/>
  <c r="AM159" i="1"/>
  <c r="AE159" i="1"/>
  <c r="U159" i="1"/>
  <c r="W159" i="1"/>
  <c r="AC159" i="1"/>
  <c r="V159" i="1"/>
  <c r="AB159" i="1"/>
  <c r="AA159" i="1"/>
  <c r="Z159" i="1"/>
  <c r="Y159" i="1"/>
  <c r="X159" i="1"/>
  <c r="B159" i="1"/>
  <c r="A159" i="1"/>
  <c r="AK148" i="1"/>
  <c r="AW148" i="1"/>
  <c r="AG148" i="1"/>
  <c r="AI148" i="1"/>
  <c r="AU148" i="1"/>
  <c r="AH148" i="1"/>
  <c r="AT148" i="1"/>
  <c r="AS148" i="1"/>
  <c r="AQ148" i="1"/>
  <c r="AO148" i="1"/>
  <c r="AN148" i="1"/>
  <c r="AM148" i="1"/>
  <c r="AE148" i="1"/>
  <c r="U148" i="1"/>
  <c r="W148" i="1"/>
  <c r="AC148" i="1"/>
  <c r="V148" i="1"/>
  <c r="AB148" i="1"/>
  <c r="AA148" i="1"/>
  <c r="Z148" i="1"/>
  <c r="Y148" i="1"/>
  <c r="X148" i="1"/>
  <c r="B148" i="1"/>
  <c r="A148" i="1"/>
  <c r="AK147" i="1"/>
  <c r="AW147" i="1"/>
  <c r="AG147" i="1"/>
  <c r="AI147" i="1"/>
  <c r="AU147" i="1"/>
  <c r="AH147" i="1"/>
  <c r="AT147" i="1"/>
  <c r="AS147" i="1"/>
  <c r="AQ147" i="1"/>
  <c r="AO147" i="1"/>
  <c r="AN147" i="1"/>
  <c r="AM147" i="1"/>
  <c r="AE147" i="1"/>
  <c r="U147" i="1"/>
  <c r="W147" i="1"/>
  <c r="AC147" i="1"/>
  <c r="V147" i="1"/>
  <c r="AB147" i="1"/>
  <c r="AA147" i="1"/>
  <c r="Z147" i="1"/>
  <c r="Y147" i="1"/>
  <c r="X147" i="1"/>
  <c r="B147" i="1"/>
  <c r="A147" i="1"/>
  <c r="AK146" i="1"/>
  <c r="AW146" i="1"/>
  <c r="AG146" i="1"/>
  <c r="AI146" i="1"/>
  <c r="AU146" i="1"/>
  <c r="AH146" i="1"/>
  <c r="AT146" i="1"/>
  <c r="AS146" i="1"/>
  <c r="AQ146" i="1"/>
  <c r="AO146" i="1"/>
  <c r="AN146" i="1"/>
  <c r="AM146" i="1"/>
  <c r="AE146" i="1"/>
  <c r="U146" i="1"/>
  <c r="W146" i="1"/>
  <c r="AC146" i="1"/>
  <c r="V146" i="1"/>
  <c r="AB146" i="1"/>
  <c r="AA146" i="1"/>
  <c r="Z146" i="1"/>
  <c r="Y146" i="1"/>
  <c r="X146" i="1"/>
  <c r="B146" i="1"/>
  <c r="A146" i="1"/>
  <c r="AK149" i="1"/>
  <c r="AW149" i="1"/>
  <c r="AG149" i="1"/>
  <c r="AI149" i="1"/>
  <c r="AU149" i="1"/>
  <c r="AH149" i="1"/>
  <c r="AT149" i="1"/>
  <c r="AS149" i="1"/>
  <c r="AQ149" i="1"/>
  <c r="AO149" i="1"/>
  <c r="AN149" i="1"/>
  <c r="AM149" i="1"/>
  <c r="AE149" i="1"/>
  <c r="U149" i="1"/>
  <c r="W149" i="1"/>
  <c r="AC149" i="1"/>
  <c r="V149" i="1"/>
  <c r="AB149" i="1"/>
  <c r="AA149" i="1"/>
  <c r="Z149" i="1"/>
  <c r="Y149" i="1"/>
  <c r="X149" i="1"/>
  <c r="B149" i="1"/>
  <c r="A149" i="1"/>
  <c r="AK150" i="1"/>
  <c r="AW150" i="1"/>
  <c r="AG150" i="1"/>
  <c r="AI150" i="1"/>
  <c r="AU150" i="1"/>
  <c r="AH150" i="1"/>
  <c r="AT150" i="1"/>
  <c r="AS150" i="1"/>
  <c r="AQ150" i="1"/>
  <c r="AO150" i="1"/>
  <c r="AN150" i="1"/>
  <c r="AM150" i="1"/>
  <c r="AE150" i="1"/>
  <c r="U150" i="1"/>
  <c r="W150" i="1"/>
  <c r="AC150" i="1"/>
  <c r="V150" i="1"/>
  <c r="AB150" i="1"/>
  <c r="AA150" i="1"/>
  <c r="Z150" i="1"/>
  <c r="Y150" i="1"/>
  <c r="X150" i="1"/>
  <c r="B150" i="1"/>
  <c r="A150" i="1"/>
  <c r="AK151" i="1"/>
  <c r="AW151" i="1"/>
  <c r="AG151" i="1"/>
  <c r="AI151" i="1"/>
  <c r="AU151" i="1"/>
  <c r="AH151" i="1"/>
  <c r="AT151" i="1"/>
  <c r="AS151" i="1"/>
  <c r="AQ151" i="1"/>
  <c r="AO151" i="1"/>
  <c r="AN151" i="1"/>
  <c r="AM151" i="1"/>
  <c r="AE151" i="1"/>
  <c r="U151" i="1"/>
  <c r="W151" i="1"/>
  <c r="AC151" i="1"/>
  <c r="V151" i="1"/>
  <c r="AB151" i="1"/>
  <c r="AA151" i="1"/>
  <c r="Z151" i="1"/>
  <c r="Y151" i="1"/>
  <c r="X151" i="1"/>
  <c r="B151" i="1"/>
  <c r="A151" i="1"/>
  <c r="AK23" i="1"/>
  <c r="AW23" i="1"/>
  <c r="AG23" i="1"/>
  <c r="AI23" i="1"/>
  <c r="AU23" i="1"/>
  <c r="AH23" i="1"/>
  <c r="AT23" i="1"/>
  <c r="AS23" i="1"/>
  <c r="AQ23" i="1"/>
  <c r="AO23" i="1"/>
  <c r="AN23" i="1"/>
  <c r="AM23" i="1"/>
  <c r="AE23" i="1"/>
  <c r="U23" i="1"/>
  <c r="W23" i="1"/>
  <c r="AC23" i="1"/>
  <c r="V23" i="1"/>
  <c r="AB23" i="1"/>
  <c r="AA23" i="1"/>
  <c r="Z23" i="1"/>
  <c r="Y23" i="1"/>
  <c r="X23" i="1"/>
  <c r="B23" i="1"/>
  <c r="A23" i="1"/>
  <c r="AK22" i="1"/>
  <c r="AW22" i="1"/>
  <c r="AG22" i="1"/>
  <c r="AI22" i="1"/>
  <c r="AU22" i="1"/>
  <c r="AH22" i="1"/>
  <c r="AT22" i="1"/>
  <c r="AS22" i="1"/>
  <c r="AQ22" i="1"/>
  <c r="AO22" i="1"/>
  <c r="AN22" i="1"/>
  <c r="AM22" i="1"/>
  <c r="AE22" i="1"/>
  <c r="U22" i="1"/>
  <c r="W22" i="1"/>
  <c r="AC22" i="1"/>
  <c r="V22" i="1"/>
  <c r="AB22" i="1"/>
  <c r="AA22" i="1"/>
  <c r="Z22" i="1"/>
  <c r="Y22" i="1"/>
  <c r="X22" i="1"/>
  <c r="B22" i="1"/>
  <c r="A22" i="1"/>
  <c r="AK21" i="1"/>
  <c r="AW21" i="1"/>
  <c r="AG21" i="1"/>
  <c r="AI21" i="1"/>
  <c r="AU21" i="1"/>
  <c r="AH21" i="1"/>
  <c r="AT21" i="1"/>
  <c r="AS21" i="1"/>
  <c r="AQ21" i="1"/>
  <c r="AO21" i="1"/>
  <c r="AN21" i="1"/>
  <c r="AM21" i="1"/>
  <c r="AE21" i="1"/>
  <c r="U21" i="1"/>
  <c r="W21" i="1"/>
  <c r="AC21" i="1"/>
  <c r="V21" i="1"/>
  <c r="AB21" i="1"/>
  <c r="AA21" i="1"/>
  <c r="Z21" i="1"/>
  <c r="Y21" i="1"/>
  <c r="X21" i="1"/>
  <c r="B21" i="1"/>
  <c r="A21" i="1"/>
  <c r="AK20" i="1"/>
  <c r="AW20" i="1"/>
  <c r="AG20" i="1"/>
  <c r="AI20" i="1"/>
  <c r="AU20" i="1"/>
  <c r="AH20" i="1"/>
  <c r="AT20" i="1"/>
  <c r="AS20" i="1"/>
  <c r="AQ20" i="1"/>
  <c r="AO20" i="1"/>
  <c r="AN20" i="1"/>
  <c r="AM20" i="1"/>
  <c r="AE20" i="1"/>
  <c r="U20" i="1"/>
  <c r="W20" i="1"/>
  <c r="AC20" i="1"/>
  <c r="V20" i="1"/>
  <c r="AB20" i="1"/>
  <c r="AA20" i="1"/>
  <c r="Z20" i="1"/>
  <c r="Y20" i="1"/>
  <c r="X20" i="1"/>
  <c r="B20" i="1"/>
  <c r="A20" i="1"/>
  <c r="AK19" i="1"/>
  <c r="AW19" i="1"/>
  <c r="AG19" i="1"/>
  <c r="AI19" i="1"/>
  <c r="AU19" i="1"/>
  <c r="AH19" i="1"/>
  <c r="AT19" i="1"/>
  <c r="AS19" i="1"/>
  <c r="AQ19" i="1"/>
  <c r="AO19" i="1"/>
  <c r="AN19" i="1"/>
  <c r="AM19" i="1"/>
  <c r="AE19" i="1"/>
  <c r="U19" i="1"/>
  <c r="W19" i="1"/>
  <c r="AC19" i="1"/>
  <c r="V19" i="1"/>
  <c r="AB19" i="1"/>
  <c r="AA19" i="1"/>
  <c r="Z19" i="1"/>
  <c r="Y19" i="1"/>
  <c r="X19" i="1"/>
  <c r="B19" i="1"/>
  <c r="A19" i="1"/>
  <c r="AK18" i="1"/>
  <c r="AW18" i="1"/>
  <c r="AG18" i="1"/>
  <c r="AI18" i="1"/>
  <c r="AU18" i="1"/>
  <c r="AH18" i="1"/>
  <c r="AT18" i="1"/>
  <c r="AS18" i="1"/>
  <c r="AQ18" i="1"/>
  <c r="AO18" i="1"/>
  <c r="AN18" i="1"/>
  <c r="AM18" i="1"/>
  <c r="AE18" i="1"/>
  <c r="U18" i="1"/>
  <c r="W18" i="1"/>
  <c r="AC18" i="1"/>
  <c r="V18" i="1"/>
  <c r="AB18" i="1"/>
  <c r="AA18" i="1"/>
  <c r="Z18" i="1"/>
  <c r="Y18" i="1"/>
  <c r="X18" i="1"/>
  <c r="B18" i="1"/>
  <c r="A18" i="1"/>
  <c r="AK24" i="1"/>
  <c r="AW24" i="1"/>
  <c r="AG24" i="1"/>
  <c r="AI24" i="1"/>
  <c r="AU24" i="1"/>
  <c r="AH24" i="1"/>
  <c r="AT24" i="1"/>
  <c r="AS24" i="1"/>
  <c r="AQ24" i="1"/>
  <c r="AO24" i="1"/>
  <c r="AN24" i="1"/>
  <c r="AM24" i="1"/>
  <c r="AE24" i="1"/>
  <c r="U24" i="1"/>
  <c r="W24" i="1"/>
  <c r="AC24" i="1"/>
  <c r="V24" i="1"/>
  <c r="AB24" i="1"/>
  <c r="AA24" i="1"/>
  <c r="Z24" i="1"/>
  <c r="Y24" i="1"/>
  <c r="X24" i="1"/>
  <c r="B24" i="1"/>
  <c r="A24" i="1"/>
  <c r="AK9" i="1"/>
  <c r="AW9" i="1"/>
  <c r="AG9" i="1"/>
  <c r="AI9" i="1"/>
  <c r="AU9" i="1"/>
  <c r="AH9" i="1"/>
  <c r="AT9" i="1"/>
  <c r="AS9" i="1"/>
  <c r="AQ9" i="1"/>
  <c r="AO9" i="1"/>
  <c r="AN9" i="1"/>
  <c r="AM9" i="1"/>
  <c r="AE9" i="1"/>
  <c r="U9" i="1"/>
  <c r="W9" i="1"/>
  <c r="AC9" i="1"/>
  <c r="V9" i="1"/>
  <c r="AB9" i="1"/>
  <c r="AA9" i="1"/>
  <c r="Z9" i="1"/>
  <c r="Y9" i="1"/>
  <c r="X9" i="1"/>
  <c r="B9" i="1"/>
  <c r="A9" i="1"/>
  <c r="AK8" i="1"/>
  <c r="AW8" i="1"/>
  <c r="AG8" i="1"/>
  <c r="AI8" i="1"/>
  <c r="AU8" i="1"/>
  <c r="AH8" i="1"/>
  <c r="AT8" i="1"/>
  <c r="AS8" i="1"/>
  <c r="AQ8" i="1"/>
  <c r="AO8" i="1"/>
  <c r="AN8" i="1"/>
  <c r="AM8" i="1"/>
  <c r="AE8" i="1"/>
  <c r="U8" i="1"/>
  <c r="W8" i="1"/>
  <c r="AC8" i="1"/>
  <c r="V8" i="1"/>
  <c r="AB8" i="1"/>
  <c r="AA8" i="1"/>
  <c r="Z8" i="1"/>
  <c r="Y8" i="1"/>
  <c r="X8" i="1"/>
  <c r="B8" i="1"/>
  <c r="A8" i="1"/>
  <c r="AK13" i="1"/>
  <c r="AW13" i="1"/>
  <c r="AG13" i="1"/>
  <c r="AI13" i="1"/>
  <c r="AU13" i="1"/>
  <c r="AH13" i="1"/>
  <c r="AT13" i="1"/>
  <c r="AS13" i="1"/>
  <c r="AQ13" i="1"/>
  <c r="AO13" i="1"/>
  <c r="AN13" i="1"/>
  <c r="AM13" i="1"/>
  <c r="AE13" i="1"/>
  <c r="U13" i="1"/>
  <c r="W13" i="1"/>
  <c r="AC13" i="1"/>
  <c r="V13" i="1"/>
  <c r="AB13" i="1"/>
  <c r="AA13" i="1"/>
  <c r="Z13" i="1"/>
  <c r="Y13" i="1"/>
  <c r="X13" i="1"/>
  <c r="B13" i="1"/>
  <c r="A13" i="1"/>
  <c r="AK12" i="1"/>
  <c r="AW12" i="1"/>
  <c r="AG12" i="1"/>
  <c r="AI12" i="1"/>
  <c r="AU12" i="1"/>
  <c r="AH12" i="1"/>
  <c r="AT12" i="1"/>
  <c r="AS12" i="1"/>
  <c r="AQ12" i="1"/>
  <c r="AO12" i="1"/>
  <c r="AN12" i="1"/>
  <c r="AM12" i="1"/>
  <c r="AE12" i="1"/>
  <c r="U12" i="1"/>
  <c r="W12" i="1"/>
  <c r="AC12" i="1"/>
  <c r="V12" i="1"/>
  <c r="AB12" i="1"/>
  <c r="AA12" i="1"/>
  <c r="Z12" i="1"/>
  <c r="Y12" i="1"/>
  <c r="X12" i="1"/>
  <c r="B12" i="1"/>
  <c r="A12" i="1"/>
  <c r="AK11" i="1"/>
  <c r="AW11" i="1"/>
  <c r="AG11" i="1"/>
  <c r="AI11" i="1"/>
  <c r="AU11" i="1"/>
  <c r="AH11" i="1"/>
  <c r="AT11" i="1"/>
  <c r="AS11" i="1"/>
  <c r="AQ11" i="1"/>
  <c r="AO11" i="1"/>
  <c r="AN11" i="1"/>
  <c r="AM11" i="1"/>
  <c r="AE11" i="1"/>
  <c r="U11" i="1"/>
  <c r="W11" i="1"/>
  <c r="AC11" i="1"/>
  <c r="V11" i="1"/>
  <c r="AB11" i="1"/>
  <c r="AA11" i="1"/>
  <c r="Z11" i="1"/>
  <c r="Y11" i="1"/>
  <c r="X11" i="1"/>
  <c r="B11" i="1"/>
  <c r="A11" i="1"/>
  <c r="AK10" i="1"/>
  <c r="AW10" i="1"/>
  <c r="AG10" i="1"/>
  <c r="AI10" i="1"/>
  <c r="AU10" i="1"/>
  <c r="AH10" i="1"/>
  <c r="AT10" i="1"/>
  <c r="AS10" i="1"/>
  <c r="AQ10" i="1"/>
  <c r="AO10" i="1"/>
  <c r="AN10" i="1"/>
  <c r="AM10" i="1"/>
  <c r="AE10" i="1"/>
  <c r="U10" i="1"/>
  <c r="W10" i="1"/>
  <c r="AC10" i="1"/>
  <c r="V10" i="1"/>
  <c r="AB10" i="1"/>
  <c r="AA10" i="1"/>
  <c r="Z10" i="1"/>
  <c r="Y10" i="1"/>
  <c r="X10" i="1"/>
  <c r="B10" i="1"/>
  <c r="A10" i="1"/>
  <c r="AK14" i="1"/>
  <c r="AW14" i="1"/>
  <c r="AG14" i="1"/>
  <c r="AI14" i="1"/>
  <c r="AU14" i="1"/>
  <c r="AH14" i="1"/>
  <c r="AT14" i="1"/>
  <c r="AS14" i="1"/>
  <c r="AQ14" i="1"/>
  <c r="AO14" i="1"/>
  <c r="AN14" i="1"/>
  <c r="AM14" i="1"/>
  <c r="AE14" i="1"/>
  <c r="U14" i="1"/>
  <c r="W14" i="1"/>
  <c r="AC14" i="1"/>
  <c r="V14" i="1"/>
  <c r="AB14" i="1"/>
  <c r="AA14" i="1"/>
  <c r="Z14" i="1"/>
  <c r="Y14" i="1"/>
  <c r="X14" i="1"/>
  <c r="B14" i="1"/>
  <c r="A14" i="1"/>
  <c r="Z4" i="1"/>
  <c r="Z5" i="1"/>
  <c r="Z6" i="1"/>
  <c r="Z7" i="1"/>
  <c r="Z15" i="1"/>
  <c r="Z16" i="1"/>
  <c r="Z17" i="1"/>
  <c r="Z25" i="1"/>
  <c r="Z26" i="1"/>
  <c r="Z27" i="1"/>
  <c r="Z28" i="1"/>
  <c r="Z29" i="1"/>
  <c r="Z30" i="1"/>
  <c r="Z31" i="1"/>
  <c r="Z32" i="1"/>
  <c r="Z33" i="1"/>
  <c r="Z34" i="1"/>
  <c r="Z35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52" i="1"/>
  <c r="Z153" i="1"/>
  <c r="Z160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8" i="1"/>
  <c r="Z289" i="1"/>
  <c r="Z290" i="1"/>
  <c r="Z291" i="1"/>
  <c r="Z298" i="1"/>
  <c r="Z299" i="1"/>
  <c r="Z300" i="1"/>
  <c r="Z301" i="1"/>
  <c r="Z302" i="1"/>
  <c r="Z3" i="1"/>
  <c r="X15" i="1"/>
  <c r="X16" i="1"/>
  <c r="X17" i="1"/>
  <c r="X25" i="1"/>
  <c r="X26" i="1"/>
  <c r="X27" i="1"/>
  <c r="X28" i="1"/>
  <c r="X29" i="1"/>
  <c r="X30" i="1"/>
  <c r="X31" i="1"/>
  <c r="X32" i="1"/>
  <c r="X33" i="1"/>
  <c r="X34" i="1"/>
  <c r="X35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52" i="1"/>
  <c r="X153" i="1"/>
  <c r="X160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8" i="1"/>
  <c r="X289" i="1"/>
  <c r="X290" i="1"/>
  <c r="X291" i="1"/>
  <c r="X298" i="1"/>
  <c r="X299" i="1"/>
  <c r="X300" i="1"/>
  <c r="X301" i="1"/>
  <c r="X302" i="1"/>
  <c r="X4" i="1"/>
  <c r="X5" i="1"/>
  <c r="X6" i="1"/>
  <c r="X7" i="1"/>
  <c r="X3" i="1"/>
  <c r="U3" i="1"/>
  <c r="U4" i="1"/>
  <c r="U5" i="1"/>
  <c r="U6" i="1"/>
  <c r="U7" i="1"/>
  <c r="U15" i="1"/>
  <c r="U16" i="1"/>
  <c r="U17" i="1"/>
  <c r="U25" i="1"/>
  <c r="U26" i="1"/>
  <c r="U27" i="1"/>
  <c r="U28" i="1"/>
  <c r="U29" i="1"/>
  <c r="U30" i="1"/>
  <c r="U31" i="1"/>
  <c r="U32" i="1"/>
  <c r="U33" i="1"/>
  <c r="U34" i="1"/>
  <c r="U35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52" i="1"/>
  <c r="U153" i="1"/>
  <c r="U160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8" i="1"/>
  <c r="U289" i="1"/>
  <c r="U290" i="1"/>
  <c r="U291" i="1"/>
  <c r="U298" i="1"/>
  <c r="U299" i="1"/>
  <c r="U300" i="1"/>
  <c r="U301" i="1"/>
  <c r="U302" i="1"/>
  <c r="B298" i="1"/>
  <c r="AH4" i="1"/>
  <c r="AI4" i="1"/>
  <c r="AO4" i="1"/>
  <c r="A4" i="1"/>
  <c r="AH3" i="1"/>
  <c r="AI3" i="1"/>
  <c r="AO3" i="1"/>
  <c r="A3" i="1"/>
  <c r="AH5" i="1"/>
  <c r="AI5" i="1"/>
  <c r="AO5" i="1"/>
  <c r="A5" i="1"/>
  <c r="AH6" i="1"/>
  <c r="AI6" i="1"/>
  <c r="AO6" i="1"/>
  <c r="A6" i="1"/>
  <c r="AH7" i="1"/>
  <c r="AI7" i="1"/>
  <c r="AO7" i="1"/>
  <c r="A7" i="1"/>
  <c r="AH15" i="1"/>
  <c r="AI15" i="1"/>
  <c r="AO15" i="1"/>
  <c r="A15" i="1"/>
  <c r="AH16" i="1"/>
  <c r="AI16" i="1"/>
  <c r="AO16" i="1"/>
  <c r="A16" i="1"/>
  <c r="AH17" i="1"/>
  <c r="AI17" i="1"/>
  <c r="AO17" i="1"/>
  <c r="A17" i="1"/>
  <c r="AH25" i="1"/>
  <c r="AI25" i="1"/>
  <c r="AO25" i="1"/>
  <c r="A25" i="1"/>
  <c r="AH26" i="1"/>
  <c r="AI26" i="1"/>
  <c r="AO26" i="1"/>
  <c r="A26" i="1"/>
  <c r="AH27" i="1"/>
  <c r="AI27" i="1"/>
  <c r="AO27" i="1"/>
  <c r="A27" i="1"/>
  <c r="AH28" i="1"/>
  <c r="AI28" i="1"/>
  <c r="AO28" i="1"/>
  <c r="A28" i="1"/>
  <c r="AH29" i="1"/>
  <c r="AI29" i="1"/>
  <c r="AO29" i="1"/>
  <c r="A29" i="1"/>
  <c r="AH30" i="1"/>
  <c r="AI30" i="1"/>
  <c r="AO30" i="1"/>
  <c r="A30" i="1"/>
  <c r="AH31" i="1"/>
  <c r="AI31" i="1"/>
  <c r="AO31" i="1"/>
  <c r="A31" i="1"/>
  <c r="AH32" i="1"/>
  <c r="AI32" i="1"/>
  <c r="AO32" i="1"/>
  <c r="A32" i="1"/>
  <c r="AH33" i="1"/>
  <c r="AI33" i="1"/>
  <c r="AO33" i="1"/>
  <c r="A33" i="1"/>
  <c r="AH34" i="1"/>
  <c r="AI34" i="1"/>
  <c r="AO34" i="1"/>
  <c r="A34" i="1"/>
  <c r="AH35" i="1"/>
  <c r="AI35" i="1"/>
  <c r="AO35" i="1"/>
  <c r="A35" i="1"/>
  <c r="AH37" i="1"/>
  <c r="AI37" i="1"/>
  <c r="AO37" i="1"/>
  <c r="A37" i="1"/>
  <c r="AH38" i="1"/>
  <c r="AI38" i="1"/>
  <c r="AO38" i="1"/>
  <c r="A38" i="1"/>
  <c r="AH39" i="1"/>
  <c r="AI39" i="1"/>
  <c r="AO39" i="1"/>
  <c r="A39" i="1"/>
  <c r="AH40" i="1"/>
  <c r="AI40" i="1"/>
  <c r="AO40" i="1"/>
  <c r="A40" i="1"/>
  <c r="AH41" i="1"/>
  <c r="AI41" i="1"/>
  <c r="AO41" i="1"/>
  <c r="A41" i="1"/>
  <c r="AH42" i="1"/>
  <c r="AI42" i="1"/>
  <c r="AO42" i="1"/>
  <c r="A42" i="1"/>
  <c r="AH43" i="1"/>
  <c r="AI43" i="1"/>
  <c r="AO43" i="1"/>
  <c r="A43" i="1"/>
  <c r="AH44" i="1"/>
  <c r="AI44" i="1"/>
  <c r="AO44" i="1"/>
  <c r="A44" i="1"/>
  <c r="AH45" i="1"/>
  <c r="AI45" i="1"/>
  <c r="AO45" i="1"/>
  <c r="A45" i="1"/>
  <c r="AH46" i="1"/>
  <c r="AI46" i="1"/>
  <c r="AO46" i="1"/>
  <c r="A46" i="1"/>
  <c r="AH47" i="1"/>
  <c r="AI47" i="1"/>
  <c r="AO47" i="1"/>
  <c r="A47" i="1"/>
  <c r="AH48" i="1"/>
  <c r="AI48" i="1"/>
  <c r="AO48" i="1"/>
  <c r="A48" i="1"/>
  <c r="AH49" i="1"/>
  <c r="AI49" i="1"/>
  <c r="AO49" i="1"/>
  <c r="A49" i="1"/>
  <c r="AH50" i="1"/>
  <c r="AI50" i="1"/>
  <c r="AO50" i="1"/>
  <c r="A50" i="1"/>
  <c r="AH51" i="1"/>
  <c r="AI51" i="1"/>
  <c r="AO51" i="1"/>
  <c r="A51" i="1"/>
  <c r="AH52" i="1"/>
  <c r="AI52" i="1"/>
  <c r="AO52" i="1"/>
  <c r="A52" i="1"/>
  <c r="AH53" i="1"/>
  <c r="AI53" i="1"/>
  <c r="AO53" i="1"/>
  <c r="A53" i="1"/>
  <c r="AH54" i="1"/>
  <c r="AI54" i="1"/>
  <c r="AO54" i="1"/>
  <c r="A54" i="1"/>
  <c r="AH55" i="1"/>
  <c r="AI55" i="1"/>
  <c r="AO55" i="1"/>
  <c r="A55" i="1"/>
  <c r="AH56" i="1"/>
  <c r="AI56" i="1"/>
  <c r="AO56" i="1"/>
  <c r="A56" i="1"/>
  <c r="AH57" i="1"/>
  <c r="AI57" i="1"/>
  <c r="AO57" i="1"/>
  <c r="A57" i="1"/>
  <c r="AH58" i="1"/>
  <c r="AI58" i="1"/>
  <c r="AO58" i="1"/>
  <c r="A58" i="1"/>
  <c r="AH59" i="1"/>
  <c r="AI59" i="1"/>
  <c r="AO59" i="1"/>
  <c r="A59" i="1"/>
  <c r="AH60" i="1"/>
  <c r="AI60" i="1"/>
  <c r="AO60" i="1"/>
  <c r="A60" i="1"/>
  <c r="AH61" i="1"/>
  <c r="AI61" i="1"/>
  <c r="AO61" i="1"/>
  <c r="A61" i="1"/>
  <c r="AH62" i="1"/>
  <c r="AI62" i="1"/>
  <c r="AO62" i="1"/>
  <c r="A62" i="1"/>
  <c r="AH63" i="1"/>
  <c r="AI63" i="1"/>
  <c r="AO63" i="1"/>
  <c r="A63" i="1"/>
  <c r="AH64" i="1"/>
  <c r="AI64" i="1"/>
  <c r="AO64" i="1"/>
  <c r="A64" i="1"/>
  <c r="AH65" i="1"/>
  <c r="AI65" i="1"/>
  <c r="AO65" i="1"/>
  <c r="A65" i="1"/>
  <c r="AH66" i="1"/>
  <c r="AI66" i="1"/>
  <c r="AO66" i="1"/>
  <c r="A66" i="1"/>
  <c r="AH67" i="1"/>
  <c r="AI67" i="1"/>
  <c r="AO67" i="1"/>
  <c r="A67" i="1"/>
  <c r="AH68" i="1"/>
  <c r="AI68" i="1"/>
  <c r="AO68" i="1"/>
  <c r="A68" i="1"/>
  <c r="AH69" i="1"/>
  <c r="AI69" i="1"/>
  <c r="AO69" i="1"/>
  <c r="A69" i="1"/>
  <c r="AH70" i="1"/>
  <c r="AI70" i="1"/>
  <c r="AO70" i="1"/>
  <c r="A70" i="1"/>
  <c r="AH71" i="1"/>
  <c r="AI71" i="1"/>
  <c r="AO71" i="1"/>
  <c r="A71" i="1"/>
  <c r="AH72" i="1"/>
  <c r="AI72" i="1"/>
  <c r="AO72" i="1"/>
  <c r="A72" i="1"/>
  <c r="AH73" i="1"/>
  <c r="AI73" i="1"/>
  <c r="AO73" i="1"/>
  <c r="A73" i="1"/>
  <c r="AH74" i="1"/>
  <c r="AI74" i="1"/>
  <c r="AO74" i="1"/>
  <c r="A74" i="1"/>
  <c r="AH75" i="1"/>
  <c r="AI75" i="1"/>
  <c r="AO75" i="1"/>
  <c r="A75" i="1"/>
  <c r="AH76" i="1"/>
  <c r="AI76" i="1"/>
  <c r="AO76" i="1"/>
  <c r="A76" i="1"/>
  <c r="AH77" i="1"/>
  <c r="AI77" i="1"/>
  <c r="AO77" i="1"/>
  <c r="A77" i="1"/>
  <c r="AH78" i="1"/>
  <c r="AI78" i="1"/>
  <c r="AO78" i="1"/>
  <c r="A78" i="1"/>
  <c r="AH79" i="1"/>
  <c r="AI79" i="1"/>
  <c r="AO79" i="1"/>
  <c r="A79" i="1"/>
  <c r="AH80" i="1"/>
  <c r="AI80" i="1"/>
  <c r="AO80" i="1"/>
  <c r="A80" i="1"/>
  <c r="AH81" i="1"/>
  <c r="AI81" i="1"/>
  <c r="AO81" i="1"/>
  <c r="A81" i="1"/>
  <c r="AH82" i="1"/>
  <c r="AI82" i="1"/>
  <c r="AO82" i="1"/>
  <c r="A82" i="1"/>
  <c r="AH83" i="1"/>
  <c r="AI83" i="1"/>
  <c r="AO83" i="1"/>
  <c r="A83" i="1"/>
  <c r="AH84" i="1"/>
  <c r="AI84" i="1"/>
  <c r="AO84" i="1"/>
  <c r="A84" i="1"/>
  <c r="AH85" i="1"/>
  <c r="AI85" i="1"/>
  <c r="AO85" i="1"/>
  <c r="A85" i="1"/>
  <c r="AH86" i="1"/>
  <c r="AI86" i="1"/>
  <c r="AO86" i="1"/>
  <c r="A86" i="1"/>
  <c r="AH87" i="1"/>
  <c r="AI87" i="1"/>
  <c r="AO87" i="1"/>
  <c r="A87" i="1"/>
  <c r="AH88" i="1"/>
  <c r="AI88" i="1"/>
  <c r="AO88" i="1"/>
  <c r="A88" i="1"/>
  <c r="AH89" i="1"/>
  <c r="AI89" i="1"/>
  <c r="AO89" i="1"/>
  <c r="A89" i="1"/>
  <c r="AH90" i="1"/>
  <c r="AI90" i="1"/>
  <c r="AO90" i="1"/>
  <c r="A90" i="1"/>
  <c r="AH91" i="1"/>
  <c r="AI91" i="1"/>
  <c r="AO91" i="1"/>
  <c r="A91" i="1"/>
  <c r="AH92" i="1"/>
  <c r="AI92" i="1"/>
  <c r="AO92" i="1"/>
  <c r="A92" i="1"/>
  <c r="AH93" i="1"/>
  <c r="AI93" i="1"/>
  <c r="AO93" i="1"/>
  <c r="A93" i="1"/>
  <c r="AH94" i="1"/>
  <c r="AI94" i="1"/>
  <c r="AO94" i="1"/>
  <c r="A94" i="1"/>
  <c r="AH95" i="1"/>
  <c r="AI95" i="1"/>
  <c r="AO95" i="1"/>
  <c r="A95" i="1"/>
  <c r="AH96" i="1"/>
  <c r="AI96" i="1"/>
  <c r="AO96" i="1"/>
  <c r="A96" i="1"/>
  <c r="AH97" i="1"/>
  <c r="AI97" i="1"/>
  <c r="AO97" i="1"/>
  <c r="A97" i="1"/>
  <c r="AH98" i="1"/>
  <c r="AI98" i="1"/>
  <c r="AO98" i="1"/>
  <c r="A98" i="1"/>
  <c r="AH99" i="1"/>
  <c r="AI99" i="1"/>
  <c r="AO99" i="1"/>
  <c r="A99" i="1"/>
  <c r="AH100" i="1"/>
  <c r="AI100" i="1"/>
  <c r="AO100" i="1"/>
  <c r="A100" i="1"/>
  <c r="AH101" i="1"/>
  <c r="AI101" i="1"/>
  <c r="AO101" i="1"/>
  <c r="A101" i="1"/>
  <c r="AH102" i="1"/>
  <c r="AI102" i="1"/>
  <c r="AO102" i="1"/>
  <c r="A102" i="1"/>
  <c r="AH103" i="1"/>
  <c r="AI103" i="1"/>
  <c r="AO103" i="1"/>
  <c r="A103" i="1"/>
  <c r="AH104" i="1"/>
  <c r="AI104" i="1"/>
  <c r="AO104" i="1"/>
  <c r="A104" i="1"/>
  <c r="AH105" i="1"/>
  <c r="AI105" i="1"/>
  <c r="AO105" i="1"/>
  <c r="A105" i="1"/>
  <c r="AH106" i="1"/>
  <c r="AI106" i="1"/>
  <c r="AO106" i="1"/>
  <c r="A106" i="1"/>
  <c r="AH107" i="1"/>
  <c r="AI107" i="1"/>
  <c r="AO107" i="1"/>
  <c r="A107" i="1"/>
  <c r="AH108" i="1"/>
  <c r="AI108" i="1"/>
  <c r="AO108" i="1"/>
  <c r="A108" i="1"/>
  <c r="AH109" i="1"/>
  <c r="AI109" i="1"/>
  <c r="AO109" i="1"/>
  <c r="A109" i="1"/>
  <c r="AH110" i="1"/>
  <c r="AI110" i="1"/>
  <c r="AO110" i="1"/>
  <c r="A110" i="1"/>
  <c r="AH111" i="1"/>
  <c r="AI111" i="1"/>
  <c r="AO111" i="1"/>
  <c r="A111" i="1"/>
  <c r="AH112" i="1"/>
  <c r="AI112" i="1"/>
  <c r="AO112" i="1"/>
  <c r="A112" i="1"/>
  <c r="AH113" i="1"/>
  <c r="AI113" i="1"/>
  <c r="AO113" i="1"/>
  <c r="A113" i="1"/>
  <c r="AH114" i="1"/>
  <c r="AI114" i="1"/>
  <c r="AO114" i="1"/>
  <c r="A114" i="1"/>
  <c r="AH115" i="1"/>
  <c r="AI115" i="1"/>
  <c r="AO115" i="1"/>
  <c r="A115" i="1"/>
  <c r="AH116" i="1"/>
  <c r="AI116" i="1"/>
  <c r="AO116" i="1"/>
  <c r="A116" i="1"/>
  <c r="AH117" i="1"/>
  <c r="AI117" i="1"/>
  <c r="AO117" i="1"/>
  <c r="A117" i="1"/>
  <c r="AH118" i="1"/>
  <c r="AI118" i="1"/>
  <c r="AO118" i="1"/>
  <c r="A118" i="1"/>
  <c r="AH119" i="1"/>
  <c r="AI119" i="1"/>
  <c r="AO119" i="1"/>
  <c r="A119" i="1"/>
  <c r="AH120" i="1"/>
  <c r="AI120" i="1"/>
  <c r="AO120" i="1"/>
  <c r="A120" i="1"/>
  <c r="AH121" i="1"/>
  <c r="AI121" i="1"/>
  <c r="AO121" i="1"/>
  <c r="A121" i="1"/>
  <c r="AH122" i="1"/>
  <c r="AI122" i="1"/>
  <c r="AO122" i="1"/>
  <c r="A122" i="1"/>
  <c r="AH123" i="1"/>
  <c r="AI123" i="1"/>
  <c r="AO123" i="1"/>
  <c r="A123" i="1"/>
  <c r="AH124" i="1"/>
  <c r="AI124" i="1"/>
  <c r="AO124" i="1"/>
  <c r="A124" i="1"/>
  <c r="AH125" i="1"/>
  <c r="AI125" i="1"/>
  <c r="AO125" i="1"/>
  <c r="A125" i="1"/>
  <c r="AH126" i="1"/>
  <c r="AI126" i="1"/>
  <c r="AO126" i="1"/>
  <c r="A126" i="1"/>
  <c r="AH127" i="1"/>
  <c r="AI127" i="1"/>
  <c r="AO127" i="1"/>
  <c r="A127" i="1"/>
  <c r="AH128" i="1"/>
  <c r="AI128" i="1"/>
  <c r="AO128" i="1"/>
  <c r="A128" i="1"/>
  <c r="AH129" i="1"/>
  <c r="AI129" i="1"/>
  <c r="AO129" i="1"/>
  <c r="A129" i="1"/>
  <c r="AH130" i="1"/>
  <c r="AI130" i="1"/>
  <c r="AO130" i="1"/>
  <c r="A130" i="1"/>
  <c r="AH131" i="1"/>
  <c r="AI131" i="1"/>
  <c r="AO131" i="1"/>
  <c r="A131" i="1"/>
  <c r="AH132" i="1"/>
  <c r="AI132" i="1"/>
  <c r="AO132" i="1"/>
  <c r="A132" i="1"/>
  <c r="AH133" i="1"/>
  <c r="AI133" i="1"/>
  <c r="AO133" i="1"/>
  <c r="A133" i="1"/>
  <c r="AH134" i="1"/>
  <c r="AI134" i="1"/>
  <c r="AO134" i="1"/>
  <c r="A134" i="1"/>
  <c r="AH135" i="1"/>
  <c r="AI135" i="1"/>
  <c r="AO135" i="1"/>
  <c r="A135" i="1"/>
  <c r="AH136" i="1"/>
  <c r="AI136" i="1"/>
  <c r="AO136" i="1"/>
  <c r="A136" i="1"/>
  <c r="AH137" i="1"/>
  <c r="AI137" i="1"/>
  <c r="AO137" i="1"/>
  <c r="A137" i="1"/>
  <c r="AH138" i="1"/>
  <c r="AI138" i="1"/>
  <c r="AO138" i="1"/>
  <c r="A138" i="1"/>
  <c r="AH139" i="1"/>
  <c r="AI139" i="1"/>
  <c r="AO139" i="1"/>
  <c r="A139" i="1"/>
  <c r="AH140" i="1"/>
  <c r="AI140" i="1"/>
  <c r="AO140" i="1"/>
  <c r="A140" i="1"/>
  <c r="AH141" i="1"/>
  <c r="AI141" i="1"/>
  <c r="AO141" i="1"/>
  <c r="A141" i="1"/>
  <c r="AH142" i="1"/>
  <c r="AI142" i="1"/>
  <c r="AO142" i="1"/>
  <c r="A142" i="1"/>
  <c r="AH143" i="1"/>
  <c r="AI143" i="1"/>
  <c r="AO143" i="1"/>
  <c r="A143" i="1"/>
  <c r="AH144" i="1"/>
  <c r="AI144" i="1"/>
  <c r="AO144" i="1"/>
  <c r="A144" i="1"/>
  <c r="AH145" i="1"/>
  <c r="AI145" i="1"/>
  <c r="AO145" i="1"/>
  <c r="A145" i="1"/>
  <c r="AH152" i="1"/>
  <c r="AI152" i="1"/>
  <c r="AO152" i="1"/>
  <c r="A152" i="1"/>
  <c r="AH153" i="1"/>
  <c r="AI153" i="1"/>
  <c r="AO153" i="1"/>
  <c r="A153" i="1"/>
  <c r="AH160" i="1"/>
  <c r="AI160" i="1"/>
  <c r="AO160" i="1"/>
  <c r="A160" i="1"/>
  <c r="AH165" i="1"/>
  <c r="AI165" i="1"/>
  <c r="AO165" i="1"/>
  <c r="A165" i="1"/>
  <c r="AH166" i="1"/>
  <c r="AI166" i="1"/>
  <c r="AO166" i="1"/>
  <c r="A166" i="1"/>
  <c r="AH167" i="1"/>
  <c r="AI167" i="1"/>
  <c r="AO167" i="1"/>
  <c r="A167" i="1"/>
  <c r="AH168" i="1"/>
  <c r="AI168" i="1"/>
  <c r="AO168" i="1"/>
  <c r="A168" i="1"/>
  <c r="AH169" i="1"/>
  <c r="AI169" i="1"/>
  <c r="AO169" i="1"/>
  <c r="A169" i="1"/>
  <c r="AH170" i="1"/>
  <c r="AI170" i="1"/>
  <c r="AO170" i="1"/>
  <c r="A170" i="1"/>
  <c r="AH171" i="1"/>
  <c r="AI171" i="1"/>
  <c r="AO171" i="1"/>
  <c r="A171" i="1"/>
  <c r="AH172" i="1"/>
  <c r="AI172" i="1"/>
  <c r="AO172" i="1"/>
  <c r="A172" i="1"/>
  <c r="AH173" i="1"/>
  <c r="AI173" i="1"/>
  <c r="AO173" i="1"/>
  <c r="A173" i="1"/>
  <c r="AH174" i="1"/>
  <c r="AI174" i="1"/>
  <c r="AO174" i="1"/>
  <c r="A174" i="1"/>
  <c r="AH175" i="1"/>
  <c r="AI175" i="1"/>
  <c r="AO175" i="1"/>
  <c r="A175" i="1"/>
  <c r="AH176" i="1"/>
  <c r="AI176" i="1"/>
  <c r="AO176" i="1"/>
  <c r="A176" i="1"/>
  <c r="AH177" i="1"/>
  <c r="AI177" i="1"/>
  <c r="AO177" i="1"/>
  <c r="A177" i="1"/>
  <c r="AH178" i="1"/>
  <c r="AI178" i="1"/>
  <c r="AO178" i="1"/>
  <c r="A178" i="1"/>
  <c r="AH179" i="1"/>
  <c r="AI179" i="1"/>
  <c r="AO179" i="1"/>
  <c r="A179" i="1"/>
  <c r="AH180" i="1"/>
  <c r="AI180" i="1"/>
  <c r="AO180" i="1"/>
  <c r="A180" i="1"/>
  <c r="AH181" i="1"/>
  <c r="AI181" i="1"/>
  <c r="AO181" i="1"/>
  <c r="A181" i="1"/>
  <c r="AH182" i="1"/>
  <c r="AI182" i="1"/>
  <c r="AO182" i="1"/>
  <c r="A182" i="1"/>
  <c r="AH183" i="1"/>
  <c r="AI183" i="1"/>
  <c r="AO183" i="1"/>
  <c r="A183" i="1"/>
  <c r="AH184" i="1"/>
  <c r="AI184" i="1"/>
  <c r="AO184" i="1"/>
  <c r="A184" i="1"/>
  <c r="AH185" i="1"/>
  <c r="AI185" i="1"/>
  <c r="AO185" i="1"/>
  <c r="A185" i="1"/>
  <c r="AH186" i="1"/>
  <c r="AI186" i="1"/>
  <c r="AO186" i="1"/>
  <c r="A186" i="1"/>
  <c r="AH187" i="1"/>
  <c r="AI187" i="1"/>
  <c r="AO187" i="1"/>
  <c r="A187" i="1"/>
  <c r="AH188" i="1"/>
  <c r="AI188" i="1"/>
  <c r="AO188" i="1"/>
  <c r="A188" i="1"/>
  <c r="AH189" i="1"/>
  <c r="AI189" i="1"/>
  <c r="AO189" i="1"/>
  <c r="A189" i="1"/>
  <c r="AH190" i="1"/>
  <c r="AI190" i="1"/>
  <c r="AO190" i="1"/>
  <c r="A190" i="1"/>
  <c r="AH191" i="1"/>
  <c r="AI191" i="1"/>
  <c r="AO191" i="1"/>
  <c r="A191" i="1"/>
  <c r="AH192" i="1"/>
  <c r="AI192" i="1"/>
  <c r="AO192" i="1"/>
  <c r="A192" i="1"/>
  <c r="AH193" i="1"/>
  <c r="AI193" i="1"/>
  <c r="AO193" i="1"/>
  <c r="A193" i="1"/>
  <c r="AH194" i="1"/>
  <c r="AI194" i="1"/>
  <c r="AO194" i="1"/>
  <c r="A194" i="1"/>
  <c r="AH195" i="1"/>
  <c r="AI195" i="1"/>
  <c r="AO195" i="1"/>
  <c r="A195" i="1"/>
  <c r="AH196" i="1"/>
  <c r="AI196" i="1"/>
  <c r="AO196" i="1"/>
  <c r="A196" i="1"/>
  <c r="AH197" i="1"/>
  <c r="AI197" i="1"/>
  <c r="AO197" i="1"/>
  <c r="A197" i="1"/>
  <c r="AH198" i="1"/>
  <c r="AI198" i="1"/>
  <c r="AO198" i="1"/>
  <c r="A198" i="1"/>
  <c r="AH199" i="1"/>
  <c r="AI199" i="1"/>
  <c r="AO199" i="1"/>
  <c r="A199" i="1"/>
  <c r="AH200" i="1"/>
  <c r="AI200" i="1"/>
  <c r="AO200" i="1"/>
  <c r="A200" i="1"/>
  <c r="AH201" i="1"/>
  <c r="AI201" i="1"/>
  <c r="AO201" i="1"/>
  <c r="A201" i="1"/>
  <c r="AH202" i="1"/>
  <c r="AI202" i="1"/>
  <c r="AO202" i="1"/>
  <c r="A202" i="1"/>
  <c r="AH203" i="1"/>
  <c r="AI203" i="1"/>
  <c r="AO203" i="1"/>
  <c r="A203" i="1"/>
  <c r="AH204" i="1"/>
  <c r="AI204" i="1"/>
  <c r="AO204" i="1"/>
  <c r="A204" i="1"/>
  <c r="AH205" i="1"/>
  <c r="AI205" i="1"/>
  <c r="AO205" i="1"/>
  <c r="A205" i="1"/>
  <c r="AH206" i="1"/>
  <c r="AI206" i="1"/>
  <c r="AO206" i="1"/>
  <c r="A206" i="1"/>
  <c r="AH207" i="1"/>
  <c r="AI207" i="1"/>
  <c r="AO207" i="1"/>
  <c r="A207" i="1"/>
  <c r="AH208" i="1"/>
  <c r="AI208" i="1"/>
  <c r="AO208" i="1"/>
  <c r="A208" i="1"/>
  <c r="AH209" i="1"/>
  <c r="AI209" i="1"/>
  <c r="AO209" i="1"/>
  <c r="A209" i="1"/>
  <c r="AH210" i="1"/>
  <c r="AI210" i="1"/>
  <c r="AO210" i="1"/>
  <c r="A210" i="1"/>
  <c r="AH211" i="1"/>
  <c r="AI211" i="1"/>
  <c r="AO211" i="1"/>
  <c r="A211" i="1"/>
  <c r="AH212" i="1"/>
  <c r="AI212" i="1"/>
  <c r="AO212" i="1"/>
  <c r="A212" i="1"/>
  <c r="AH213" i="1"/>
  <c r="AI213" i="1"/>
  <c r="AO213" i="1"/>
  <c r="A213" i="1"/>
  <c r="AH214" i="1"/>
  <c r="AI214" i="1"/>
  <c r="AO214" i="1"/>
  <c r="A214" i="1"/>
  <c r="AH215" i="1"/>
  <c r="AI215" i="1"/>
  <c r="AO215" i="1"/>
  <c r="A215" i="1"/>
  <c r="AH216" i="1"/>
  <c r="AI216" i="1"/>
  <c r="AO216" i="1"/>
  <c r="A216" i="1"/>
  <c r="AH217" i="1"/>
  <c r="AI217" i="1"/>
  <c r="AO217" i="1"/>
  <c r="A217" i="1"/>
  <c r="AH218" i="1"/>
  <c r="AI218" i="1"/>
  <c r="AO218" i="1"/>
  <c r="A218" i="1"/>
  <c r="AH219" i="1"/>
  <c r="AI219" i="1"/>
  <c r="AO219" i="1"/>
  <c r="A219" i="1"/>
  <c r="AH220" i="1"/>
  <c r="AI220" i="1"/>
  <c r="AO220" i="1"/>
  <c r="A220" i="1"/>
  <c r="AH221" i="1"/>
  <c r="AI221" i="1"/>
  <c r="AO221" i="1"/>
  <c r="A221" i="1"/>
  <c r="AH222" i="1"/>
  <c r="AI222" i="1"/>
  <c r="AO222" i="1"/>
  <c r="A222" i="1"/>
  <c r="AH223" i="1"/>
  <c r="AI223" i="1"/>
  <c r="AO223" i="1"/>
  <c r="A223" i="1"/>
  <c r="AH224" i="1"/>
  <c r="AI224" i="1"/>
  <c r="AO224" i="1"/>
  <c r="A224" i="1"/>
  <c r="AH225" i="1"/>
  <c r="AI225" i="1"/>
  <c r="AO225" i="1"/>
  <c r="A225" i="1"/>
  <c r="AH226" i="1"/>
  <c r="AI226" i="1"/>
  <c r="AO226" i="1"/>
  <c r="A226" i="1"/>
  <c r="AH227" i="1"/>
  <c r="AI227" i="1"/>
  <c r="AO227" i="1"/>
  <c r="A227" i="1"/>
  <c r="AH228" i="1"/>
  <c r="AI228" i="1"/>
  <c r="AO228" i="1"/>
  <c r="A228" i="1"/>
  <c r="AH229" i="1"/>
  <c r="AI229" i="1"/>
  <c r="AO229" i="1"/>
  <c r="A229" i="1"/>
  <c r="AH230" i="1"/>
  <c r="AI230" i="1"/>
  <c r="AO230" i="1"/>
  <c r="A230" i="1"/>
  <c r="AH231" i="1"/>
  <c r="AI231" i="1"/>
  <c r="AO231" i="1"/>
  <c r="A231" i="1"/>
  <c r="AH232" i="1"/>
  <c r="AI232" i="1"/>
  <c r="AO232" i="1"/>
  <c r="A232" i="1"/>
  <c r="AH233" i="1"/>
  <c r="AI233" i="1"/>
  <c r="AO233" i="1"/>
  <c r="A233" i="1"/>
  <c r="AH234" i="1"/>
  <c r="AI234" i="1"/>
  <c r="AO234" i="1"/>
  <c r="A234" i="1"/>
  <c r="AH235" i="1"/>
  <c r="AI235" i="1"/>
  <c r="AO235" i="1"/>
  <c r="A235" i="1"/>
  <c r="AH236" i="1"/>
  <c r="AI236" i="1"/>
  <c r="AO236" i="1"/>
  <c r="A236" i="1"/>
  <c r="AH237" i="1"/>
  <c r="AI237" i="1"/>
  <c r="AO237" i="1"/>
  <c r="A237" i="1"/>
  <c r="AH238" i="1"/>
  <c r="AI238" i="1"/>
  <c r="AO238" i="1"/>
  <c r="A238" i="1"/>
  <c r="AH239" i="1"/>
  <c r="AI239" i="1"/>
  <c r="AO239" i="1"/>
  <c r="A239" i="1"/>
  <c r="AH240" i="1"/>
  <c r="AI240" i="1"/>
  <c r="AO240" i="1"/>
  <c r="A240" i="1"/>
  <c r="AH241" i="1"/>
  <c r="AI241" i="1"/>
  <c r="AO241" i="1"/>
  <c r="A241" i="1"/>
  <c r="AH242" i="1"/>
  <c r="AI242" i="1"/>
  <c r="AO242" i="1"/>
  <c r="A242" i="1"/>
  <c r="AH243" i="1"/>
  <c r="AI243" i="1"/>
  <c r="AO243" i="1"/>
  <c r="A243" i="1"/>
  <c r="AH244" i="1"/>
  <c r="AI244" i="1"/>
  <c r="AO244" i="1"/>
  <c r="A244" i="1"/>
  <c r="AH245" i="1"/>
  <c r="AI245" i="1"/>
  <c r="AO245" i="1"/>
  <c r="A245" i="1"/>
  <c r="AH246" i="1"/>
  <c r="AI246" i="1"/>
  <c r="AO246" i="1"/>
  <c r="A246" i="1"/>
  <c r="AH247" i="1"/>
  <c r="AI247" i="1"/>
  <c r="AO247" i="1"/>
  <c r="A247" i="1"/>
  <c r="AH248" i="1"/>
  <c r="AI248" i="1"/>
  <c r="AO248" i="1"/>
  <c r="A248" i="1"/>
  <c r="AH249" i="1"/>
  <c r="AI249" i="1"/>
  <c r="AO249" i="1"/>
  <c r="A249" i="1"/>
  <c r="AH250" i="1"/>
  <c r="AI250" i="1"/>
  <c r="AO250" i="1"/>
  <c r="A250" i="1"/>
  <c r="AH251" i="1"/>
  <c r="AI251" i="1"/>
  <c r="AO251" i="1"/>
  <c r="A251" i="1"/>
  <c r="AH252" i="1"/>
  <c r="AI252" i="1"/>
  <c r="AO252" i="1"/>
  <c r="A252" i="1"/>
  <c r="AH253" i="1"/>
  <c r="AI253" i="1"/>
  <c r="AO253" i="1"/>
  <c r="A253" i="1"/>
  <c r="AH254" i="1"/>
  <c r="AI254" i="1"/>
  <c r="AO254" i="1"/>
  <c r="A254" i="1"/>
  <c r="AH255" i="1"/>
  <c r="AI255" i="1"/>
  <c r="AO255" i="1"/>
  <c r="A255" i="1"/>
  <c r="AH256" i="1"/>
  <c r="AI256" i="1"/>
  <c r="AO256" i="1"/>
  <c r="A256" i="1"/>
  <c r="AH257" i="1"/>
  <c r="AI257" i="1"/>
  <c r="AO257" i="1"/>
  <c r="A257" i="1"/>
  <c r="AH258" i="1"/>
  <c r="AI258" i="1"/>
  <c r="AO258" i="1"/>
  <c r="A258" i="1"/>
  <c r="AH259" i="1"/>
  <c r="AI259" i="1"/>
  <c r="AO259" i="1"/>
  <c r="A259" i="1"/>
  <c r="AH260" i="1"/>
  <c r="AI260" i="1"/>
  <c r="AO260" i="1"/>
  <c r="A260" i="1"/>
  <c r="AH261" i="1"/>
  <c r="AI261" i="1"/>
  <c r="AO261" i="1"/>
  <c r="A261" i="1"/>
  <c r="AH262" i="1"/>
  <c r="AI262" i="1"/>
  <c r="AO262" i="1"/>
  <c r="A262" i="1"/>
  <c r="AH263" i="1"/>
  <c r="AI263" i="1"/>
  <c r="AO263" i="1"/>
  <c r="A263" i="1"/>
  <c r="AH264" i="1"/>
  <c r="AI264" i="1"/>
  <c r="AO264" i="1"/>
  <c r="A264" i="1"/>
  <c r="AH265" i="1"/>
  <c r="AI265" i="1"/>
  <c r="AO265" i="1"/>
  <c r="A265" i="1"/>
  <c r="AH266" i="1"/>
  <c r="AI266" i="1"/>
  <c r="AO266" i="1"/>
  <c r="A266" i="1"/>
  <c r="AH267" i="1"/>
  <c r="AI267" i="1"/>
  <c r="AO267" i="1"/>
  <c r="A267" i="1"/>
  <c r="AH268" i="1"/>
  <c r="AI268" i="1"/>
  <c r="AO268" i="1"/>
  <c r="A268" i="1"/>
  <c r="AH269" i="1"/>
  <c r="AI269" i="1"/>
  <c r="AO269" i="1"/>
  <c r="A269" i="1"/>
  <c r="AH270" i="1"/>
  <c r="AI270" i="1"/>
  <c r="AO270" i="1"/>
  <c r="A270" i="1"/>
  <c r="AH271" i="1"/>
  <c r="AI271" i="1"/>
  <c r="AO271" i="1"/>
  <c r="A271" i="1"/>
  <c r="AH272" i="1"/>
  <c r="AI272" i="1"/>
  <c r="AO272" i="1"/>
  <c r="A272" i="1"/>
  <c r="AH273" i="1"/>
  <c r="AI273" i="1"/>
  <c r="AO273" i="1"/>
  <c r="A273" i="1"/>
  <c r="AH274" i="1"/>
  <c r="AI274" i="1"/>
  <c r="AO274" i="1"/>
  <c r="A274" i="1"/>
  <c r="AH275" i="1"/>
  <c r="AI275" i="1"/>
  <c r="AO275" i="1"/>
  <c r="A275" i="1"/>
  <c r="AH276" i="1"/>
  <c r="AI276" i="1"/>
  <c r="AO276" i="1"/>
  <c r="A276" i="1"/>
  <c r="AH277" i="1"/>
  <c r="AI277" i="1"/>
  <c r="AO277" i="1"/>
  <c r="A277" i="1"/>
  <c r="AH278" i="1"/>
  <c r="AI278" i="1"/>
  <c r="AO278" i="1"/>
  <c r="A278" i="1"/>
  <c r="AH279" i="1"/>
  <c r="AI279" i="1"/>
  <c r="AO279" i="1"/>
  <c r="A279" i="1"/>
  <c r="AH280" i="1"/>
  <c r="AI280" i="1"/>
  <c r="AO280" i="1"/>
  <c r="A280" i="1"/>
  <c r="AH281" i="1"/>
  <c r="AI281" i="1"/>
  <c r="AO281" i="1"/>
  <c r="A281" i="1"/>
  <c r="AH282" i="1"/>
  <c r="AI282" i="1"/>
  <c r="AO282" i="1"/>
  <c r="A282" i="1"/>
  <c r="AH283" i="1"/>
  <c r="AI283" i="1"/>
  <c r="AO283" i="1"/>
  <c r="A283" i="1"/>
  <c r="AH284" i="1"/>
  <c r="AI284" i="1"/>
  <c r="AO284" i="1"/>
  <c r="A284" i="1"/>
  <c r="V285" i="1"/>
  <c r="P285" i="1"/>
  <c r="AH285" i="1"/>
  <c r="W285" i="1"/>
  <c r="Q285" i="1"/>
  <c r="AI285" i="1"/>
  <c r="AO285" i="1"/>
  <c r="A285" i="1"/>
  <c r="V286" i="1"/>
  <c r="P286" i="1"/>
  <c r="AH286" i="1"/>
  <c r="W286" i="1"/>
  <c r="Q286" i="1"/>
  <c r="AI286" i="1"/>
  <c r="AO286" i="1"/>
  <c r="A286" i="1"/>
  <c r="V288" i="1"/>
  <c r="P288" i="1"/>
  <c r="AH288" i="1"/>
  <c r="W288" i="1"/>
  <c r="Q288" i="1"/>
  <c r="AI288" i="1"/>
  <c r="AO288" i="1"/>
  <c r="A288" i="1"/>
  <c r="V289" i="1"/>
  <c r="P289" i="1"/>
  <c r="AH289" i="1"/>
  <c r="W289" i="1"/>
  <c r="Q289" i="1"/>
  <c r="AI289" i="1"/>
  <c r="AO289" i="1"/>
  <c r="A289" i="1"/>
  <c r="V290" i="1"/>
  <c r="P290" i="1"/>
  <c r="AH290" i="1"/>
  <c r="W290" i="1"/>
  <c r="Q290" i="1"/>
  <c r="AI290" i="1"/>
  <c r="AO290" i="1"/>
  <c r="A290" i="1"/>
  <c r="V291" i="1"/>
  <c r="P291" i="1"/>
  <c r="AH291" i="1"/>
  <c r="W291" i="1"/>
  <c r="Q291" i="1"/>
  <c r="AI291" i="1"/>
  <c r="AO291" i="1"/>
  <c r="A291" i="1"/>
  <c r="P296" i="1"/>
  <c r="AH296" i="1"/>
  <c r="Q296" i="1"/>
  <c r="AI296" i="1"/>
  <c r="AO296" i="1"/>
  <c r="A296" i="1"/>
  <c r="P297" i="1"/>
  <c r="AH297" i="1"/>
  <c r="Q297" i="1"/>
  <c r="AI297" i="1"/>
  <c r="AO297" i="1"/>
  <c r="A297" i="1"/>
  <c r="V298" i="1"/>
  <c r="P298" i="1"/>
  <c r="AH298" i="1"/>
  <c r="W298" i="1"/>
  <c r="Q298" i="1"/>
  <c r="AI298" i="1"/>
  <c r="AO298" i="1"/>
  <c r="A298" i="1"/>
  <c r="V299" i="1"/>
  <c r="P299" i="1"/>
  <c r="AH299" i="1"/>
  <c r="W299" i="1"/>
  <c r="Q299" i="1"/>
  <c r="AI299" i="1"/>
  <c r="AO299" i="1"/>
  <c r="A299" i="1"/>
  <c r="V300" i="1"/>
  <c r="P300" i="1"/>
  <c r="AH300" i="1"/>
  <c r="W300" i="1"/>
  <c r="Q300" i="1"/>
  <c r="AI300" i="1"/>
  <c r="AO300" i="1"/>
  <c r="A300" i="1"/>
  <c r="V301" i="1"/>
  <c r="P301" i="1"/>
  <c r="AH301" i="1"/>
  <c r="W301" i="1"/>
  <c r="Q301" i="1"/>
  <c r="AI301" i="1"/>
  <c r="AO301" i="1"/>
  <c r="A301" i="1"/>
  <c r="V302" i="1"/>
  <c r="P302" i="1"/>
  <c r="AH302" i="1"/>
  <c r="W302" i="1"/>
  <c r="Q302" i="1"/>
  <c r="AI302" i="1"/>
  <c r="AO302" i="1"/>
  <c r="A302" i="1"/>
  <c r="AK265" i="1"/>
  <c r="AW265" i="1"/>
  <c r="AG265" i="1"/>
  <c r="AU265" i="1"/>
  <c r="AT265" i="1"/>
  <c r="AS265" i="1"/>
  <c r="AQ265" i="1"/>
  <c r="AN265" i="1"/>
  <c r="AM265" i="1"/>
  <c r="AE265" i="1"/>
  <c r="W265" i="1"/>
  <c r="AC265" i="1"/>
  <c r="V265" i="1"/>
  <c r="AB265" i="1"/>
  <c r="AA265" i="1"/>
  <c r="Y265" i="1"/>
  <c r="B265" i="1"/>
  <c r="AK264" i="1"/>
  <c r="AW264" i="1"/>
  <c r="AG264" i="1"/>
  <c r="AU264" i="1"/>
  <c r="AT264" i="1"/>
  <c r="AS264" i="1"/>
  <c r="AQ264" i="1"/>
  <c r="AN264" i="1"/>
  <c r="AM264" i="1"/>
  <c r="AE264" i="1"/>
  <c r="W264" i="1"/>
  <c r="AC264" i="1"/>
  <c r="V264" i="1"/>
  <c r="AB264" i="1"/>
  <c r="AA264" i="1"/>
  <c r="Y264" i="1"/>
  <c r="B264" i="1"/>
  <c r="AK263" i="1"/>
  <c r="AW263" i="1"/>
  <c r="AG263" i="1"/>
  <c r="AU263" i="1"/>
  <c r="AT263" i="1"/>
  <c r="AS263" i="1"/>
  <c r="AQ263" i="1"/>
  <c r="AN263" i="1"/>
  <c r="AM263" i="1"/>
  <c r="AE263" i="1"/>
  <c r="W263" i="1"/>
  <c r="AC263" i="1"/>
  <c r="V263" i="1"/>
  <c r="AB263" i="1"/>
  <c r="AA263" i="1"/>
  <c r="Y263" i="1"/>
  <c r="B263" i="1"/>
  <c r="AK262" i="1"/>
  <c r="AW262" i="1"/>
  <c r="AG262" i="1"/>
  <c r="AU262" i="1"/>
  <c r="AT262" i="1"/>
  <c r="AS262" i="1"/>
  <c r="AQ262" i="1"/>
  <c r="AN262" i="1"/>
  <c r="AM262" i="1"/>
  <c r="AE262" i="1"/>
  <c r="W262" i="1"/>
  <c r="AC262" i="1"/>
  <c r="V262" i="1"/>
  <c r="AB262" i="1"/>
  <c r="AA262" i="1"/>
  <c r="Y262" i="1"/>
  <c r="B262" i="1"/>
  <c r="AK261" i="1"/>
  <c r="AW261" i="1"/>
  <c r="AG261" i="1"/>
  <c r="AU261" i="1"/>
  <c r="AT261" i="1"/>
  <c r="AS261" i="1"/>
  <c r="AQ261" i="1"/>
  <c r="AN261" i="1"/>
  <c r="AM261" i="1"/>
  <c r="AE261" i="1"/>
  <c r="W261" i="1"/>
  <c r="AC261" i="1"/>
  <c r="V261" i="1"/>
  <c r="AB261" i="1"/>
  <c r="AA261" i="1"/>
  <c r="Y261" i="1"/>
  <c r="B261" i="1"/>
  <c r="AK260" i="1"/>
  <c r="AW260" i="1"/>
  <c r="AG260" i="1"/>
  <c r="AU260" i="1"/>
  <c r="AT260" i="1"/>
  <c r="AS260" i="1"/>
  <c r="AQ260" i="1"/>
  <c r="AN260" i="1"/>
  <c r="AM260" i="1"/>
  <c r="AE260" i="1"/>
  <c r="W260" i="1"/>
  <c r="AC260" i="1"/>
  <c r="V260" i="1"/>
  <c r="AB260" i="1"/>
  <c r="AA260" i="1"/>
  <c r="Y260" i="1"/>
  <c r="B260" i="1"/>
  <c r="AK259" i="1"/>
  <c r="AW259" i="1"/>
  <c r="AG259" i="1"/>
  <c r="AU259" i="1"/>
  <c r="AT259" i="1"/>
  <c r="AS259" i="1"/>
  <c r="AQ259" i="1"/>
  <c r="AN259" i="1"/>
  <c r="AM259" i="1"/>
  <c r="AE259" i="1"/>
  <c r="W259" i="1"/>
  <c r="AC259" i="1"/>
  <c r="V259" i="1"/>
  <c r="AB259" i="1"/>
  <c r="AA259" i="1"/>
  <c r="Y259" i="1"/>
  <c r="B259" i="1"/>
  <c r="AK258" i="1"/>
  <c r="AW258" i="1"/>
  <c r="AG258" i="1"/>
  <c r="AU258" i="1"/>
  <c r="AT258" i="1"/>
  <c r="AS258" i="1"/>
  <c r="AQ258" i="1"/>
  <c r="AN258" i="1"/>
  <c r="AM258" i="1"/>
  <c r="AE258" i="1"/>
  <c r="W258" i="1"/>
  <c r="AC258" i="1"/>
  <c r="V258" i="1"/>
  <c r="AB258" i="1"/>
  <c r="AA258" i="1"/>
  <c r="Y258" i="1"/>
  <c r="B258" i="1"/>
  <c r="AK257" i="1"/>
  <c r="AW257" i="1"/>
  <c r="AG257" i="1"/>
  <c r="AU257" i="1"/>
  <c r="AT257" i="1"/>
  <c r="AS257" i="1"/>
  <c r="AQ257" i="1"/>
  <c r="AN257" i="1"/>
  <c r="AM257" i="1"/>
  <c r="AE257" i="1"/>
  <c r="W257" i="1"/>
  <c r="AC257" i="1"/>
  <c r="V257" i="1"/>
  <c r="AB257" i="1"/>
  <c r="AA257" i="1"/>
  <c r="Y257" i="1"/>
  <c r="B257" i="1"/>
  <c r="AK256" i="1"/>
  <c r="AW256" i="1"/>
  <c r="AG256" i="1"/>
  <c r="AU256" i="1"/>
  <c r="AT256" i="1"/>
  <c r="AS256" i="1"/>
  <c r="AQ256" i="1"/>
  <c r="AN256" i="1"/>
  <c r="AM256" i="1"/>
  <c r="AE256" i="1"/>
  <c r="W256" i="1"/>
  <c r="AC256" i="1"/>
  <c r="V256" i="1"/>
  <c r="AB256" i="1"/>
  <c r="AA256" i="1"/>
  <c r="Y256" i="1"/>
  <c r="B256" i="1"/>
  <c r="AK255" i="1"/>
  <c r="AW255" i="1"/>
  <c r="AG255" i="1"/>
  <c r="AU255" i="1"/>
  <c r="AT255" i="1"/>
  <c r="AS255" i="1"/>
  <c r="AQ255" i="1"/>
  <c r="AN255" i="1"/>
  <c r="AM255" i="1"/>
  <c r="AE255" i="1"/>
  <c r="W255" i="1"/>
  <c r="AC255" i="1"/>
  <c r="V255" i="1"/>
  <c r="AB255" i="1"/>
  <c r="AA255" i="1"/>
  <c r="Y255" i="1"/>
  <c r="B255" i="1"/>
  <c r="AK254" i="1"/>
  <c r="AW254" i="1"/>
  <c r="AG254" i="1"/>
  <c r="AU254" i="1"/>
  <c r="AT254" i="1"/>
  <c r="AS254" i="1"/>
  <c r="AQ254" i="1"/>
  <c r="AN254" i="1"/>
  <c r="AM254" i="1"/>
  <c r="AE254" i="1"/>
  <c r="W254" i="1"/>
  <c r="AC254" i="1"/>
  <c r="V254" i="1"/>
  <c r="AB254" i="1"/>
  <c r="AA254" i="1"/>
  <c r="Y254" i="1"/>
  <c r="B254" i="1"/>
  <c r="AK253" i="1"/>
  <c r="AW253" i="1"/>
  <c r="AG253" i="1"/>
  <c r="AU253" i="1"/>
  <c r="AT253" i="1"/>
  <c r="AS253" i="1"/>
  <c r="AQ253" i="1"/>
  <c r="AN253" i="1"/>
  <c r="AM253" i="1"/>
  <c r="AE253" i="1"/>
  <c r="W253" i="1"/>
  <c r="AC253" i="1"/>
  <c r="V253" i="1"/>
  <c r="AB253" i="1"/>
  <c r="AA253" i="1"/>
  <c r="Y253" i="1"/>
  <c r="B253" i="1"/>
  <c r="AK252" i="1"/>
  <c r="AW252" i="1"/>
  <c r="AG252" i="1"/>
  <c r="AU252" i="1"/>
  <c r="AT252" i="1"/>
  <c r="AS252" i="1"/>
  <c r="AQ252" i="1"/>
  <c r="AN252" i="1"/>
  <c r="AM252" i="1"/>
  <c r="AE252" i="1"/>
  <c r="W252" i="1"/>
  <c r="AC252" i="1"/>
  <c r="V252" i="1"/>
  <c r="AB252" i="1"/>
  <c r="AA252" i="1"/>
  <c r="Y252" i="1"/>
  <c r="B252" i="1"/>
  <c r="AK251" i="1"/>
  <c r="AW251" i="1"/>
  <c r="AG251" i="1"/>
  <c r="AU251" i="1"/>
  <c r="AT251" i="1"/>
  <c r="AS251" i="1"/>
  <c r="AQ251" i="1"/>
  <c r="AN251" i="1"/>
  <c r="AM251" i="1"/>
  <c r="AE251" i="1"/>
  <c r="W251" i="1"/>
  <c r="AC251" i="1"/>
  <c r="V251" i="1"/>
  <c r="AB251" i="1"/>
  <c r="AA251" i="1"/>
  <c r="Y251" i="1"/>
  <c r="B251" i="1"/>
  <c r="AK250" i="1"/>
  <c r="AW250" i="1"/>
  <c r="AG250" i="1"/>
  <c r="AU250" i="1"/>
  <c r="AT250" i="1"/>
  <c r="AS250" i="1"/>
  <c r="AQ250" i="1"/>
  <c r="AN250" i="1"/>
  <c r="AM250" i="1"/>
  <c r="AE250" i="1"/>
  <c r="W250" i="1"/>
  <c r="AC250" i="1"/>
  <c r="V250" i="1"/>
  <c r="AB250" i="1"/>
  <c r="AA250" i="1"/>
  <c r="Y250" i="1"/>
  <c r="B250" i="1"/>
  <c r="AK282" i="1"/>
  <c r="AW282" i="1"/>
  <c r="AG282" i="1"/>
  <c r="AU282" i="1"/>
  <c r="AT282" i="1"/>
  <c r="AS282" i="1"/>
  <c r="AQ282" i="1"/>
  <c r="AN282" i="1"/>
  <c r="AM282" i="1"/>
  <c r="AE282" i="1"/>
  <c r="W282" i="1"/>
  <c r="AC282" i="1"/>
  <c r="V282" i="1"/>
  <c r="AB282" i="1"/>
  <c r="AA282" i="1"/>
  <c r="Y282" i="1"/>
  <c r="B282" i="1"/>
  <c r="AK281" i="1"/>
  <c r="AW281" i="1"/>
  <c r="AG281" i="1"/>
  <c r="AU281" i="1"/>
  <c r="AT281" i="1"/>
  <c r="AS281" i="1"/>
  <c r="AQ281" i="1"/>
  <c r="AN281" i="1"/>
  <c r="AM281" i="1"/>
  <c r="AE281" i="1"/>
  <c r="W281" i="1"/>
  <c r="AC281" i="1"/>
  <c r="V281" i="1"/>
  <c r="AB281" i="1"/>
  <c r="AA281" i="1"/>
  <c r="Y281" i="1"/>
  <c r="B281" i="1"/>
  <c r="AK280" i="1"/>
  <c r="AW280" i="1"/>
  <c r="AG280" i="1"/>
  <c r="AU280" i="1"/>
  <c r="AT280" i="1"/>
  <c r="AS280" i="1"/>
  <c r="AQ280" i="1"/>
  <c r="AN280" i="1"/>
  <c r="AM280" i="1"/>
  <c r="AE280" i="1"/>
  <c r="W280" i="1"/>
  <c r="AC280" i="1"/>
  <c r="V280" i="1"/>
  <c r="AB280" i="1"/>
  <c r="AA280" i="1"/>
  <c r="Y280" i="1"/>
  <c r="B280" i="1"/>
  <c r="AK279" i="1"/>
  <c r="AW279" i="1"/>
  <c r="AG279" i="1"/>
  <c r="AU279" i="1"/>
  <c r="AT279" i="1"/>
  <c r="AS279" i="1"/>
  <c r="AQ279" i="1"/>
  <c r="AN279" i="1"/>
  <c r="AM279" i="1"/>
  <c r="AE279" i="1"/>
  <c r="W279" i="1"/>
  <c r="AC279" i="1"/>
  <c r="V279" i="1"/>
  <c r="AB279" i="1"/>
  <c r="AA279" i="1"/>
  <c r="Y279" i="1"/>
  <c r="B279" i="1"/>
  <c r="AK278" i="1"/>
  <c r="AW278" i="1"/>
  <c r="AG278" i="1"/>
  <c r="AU278" i="1"/>
  <c r="AT278" i="1"/>
  <c r="AS278" i="1"/>
  <c r="AQ278" i="1"/>
  <c r="AN278" i="1"/>
  <c r="AM278" i="1"/>
  <c r="AE278" i="1"/>
  <c r="W278" i="1"/>
  <c r="AC278" i="1"/>
  <c r="V278" i="1"/>
  <c r="AB278" i="1"/>
  <c r="AA278" i="1"/>
  <c r="Y278" i="1"/>
  <c r="B278" i="1"/>
  <c r="AK277" i="1"/>
  <c r="AW277" i="1"/>
  <c r="AG277" i="1"/>
  <c r="AU277" i="1"/>
  <c r="AT277" i="1"/>
  <c r="AS277" i="1"/>
  <c r="AQ277" i="1"/>
  <c r="AN277" i="1"/>
  <c r="AM277" i="1"/>
  <c r="AE277" i="1"/>
  <c r="W277" i="1"/>
  <c r="AC277" i="1"/>
  <c r="V277" i="1"/>
  <c r="AB277" i="1"/>
  <c r="AA277" i="1"/>
  <c r="Y277" i="1"/>
  <c r="B277" i="1"/>
  <c r="AK276" i="1"/>
  <c r="AW276" i="1"/>
  <c r="AG276" i="1"/>
  <c r="AU276" i="1"/>
  <c r="AT276" i="1"/>
  <c r="AS276" i="1"/>
  <c r="AQ276" i="1"/>
  <c r="AN276" i="1"/>
  <c r="AM276" i="1"/>
  <c r="AE276" i="1"/>
  <c r="W276" i="1"/>
  <c r="AC276" i="1"/>
  <c r="V276" i="1"/>
  <c r="AB276" i="1"/>
  <c r="AA276" i="1"/>
  <c r="Y276" i="1"/>
  <c r="B276" i="1"/>
  <c r="AK275" i="1"/>
  <c r="AW275" i="1"/>
  <c r="AG275" i="1"/>
  <c r="AU275" i="1"/>
  <c r="AT275" i="1"/>
  <c r="AS275" i="1"/>
  <c r="AQ275" i="1"/>
  <c r="AN275" i="1"/>
  <c r="AM275" i="1"/>
  <c r="AE275" i="1"/>
  <c r="W275" i="1"/>
  <c r="AC275" i="1"/>
  <c r="V275" i="1"/>
  <c r="AB275" i="1"/>
  <c r="AA275" i="1"/>
  <c r="Y275" i="1"/>
  <c r="B275" i="1"/>
  <c r="AK274" i="1"/>
  <c r="AW274" i="1"/>
  <c r="AG274" i="1"/>
  <c r="AU274" i="1"/>
  <c r="AT274" i="1"/>
  <c r="AS274" i="1"/>
  <c r="AQ274" i="1"/>
  <c r="AN274" i="1"/>
  <c r="AM274" i="1"/>
  <c r="AE274" i="1"/>
  <c r="W274" i="1"/>
  <c r="AC274" i="1"/>
  <c r="V274" i="1"/>
  <c r="AB274" i="1"/>
  <c r="AA274" i="1"/>
  <c r="Y274" i="1"/>
  <c r="B274" i="1"/>
  <c r="AK273" i="1"/>
  <c r="AW273" i="1"/>
  <c r="AG273" i="1"/>
  <c r="AU273" i="1"/>
  <c r="AT273" i="1"/>
  <c r="AS273" i="1"/>
  <c r="AQ273" i="1"/>
  <c r="AN273" i="1"/>
  <c r="AM273" i="1"/>
  <c r="AE273" i="1"/>
  <c r="W273" i="1"/>
  <c r="AC273" i="1"/>
  <c r="V273" i="1"/>
  <c r="AB273" i="1"/>
  <c r="AA273" i="1"/>
  <c r="Y273" i="1"/>
  <c r="B273" i="1"/>
  <c r="AK272" i="1"/>
  <c r="AW272" i="1"/>
  <c r="AG272" i="1"/>
  <c r="AU272" i="1"/>
  <c r="AT272" i="1"/>
  <c r="AS272" i="1"/>
  <c r="AQ272" i="1"/>
  <c r="AN272" i="1"/>
  <c r="AM272" i="1"/>
  <c r="AE272" i="1"/>
  <c r="W272" i="1"/>
  <c r="AC272" i="1"/>
  <c r="V272" i="1"/>
  <c r="AB272" i="1"/>
  <c r="AA272" i="1"/>
  <c r="Y272" i="1"/>
  <c r="B272" i="1"/>
  <c r="AK271" i="1"/>
  <c r="AW271" i="1"/>
  <c r="AG271" i="1"/>
  <c r="AU271" i="1"/>
  <c r="AT271" i="1"/>
  <c r="AS271" i="1"/>
  <c r="AQ271" i="1"/>
  <c r="AN271" i="1"/>
  <c r="AM271" i="1"/>
  <c r="AE271" i="1"/>
  <c r="W271" i="1"/>
  <c r="AC271" i="1"/>
  <c r="V271" i="1"/>
  <c r="AB271" i="1"/>
  <c r="AA271" i="1"/>
  <c r="Y271" i="1"/>
  <c r="B271" i="1"/>
  <c r="AK270" i="1"/>
  <c r="AW270" i="1"/>
  <c r="AG270" i="1"/>
  <c r="AU270" i="1"/>
  <c r="AT270" i="1"/>
  <c r="AS270" i="1"/>
  <c r="AQ270" i="1"/>
  <c r="AN270" i="1"/>
  <c r="AM270" i="1"/>
  <c r="AE270" i="1"/>
  <c r="W270" i="1"/>
  <c r="AC270" i="1"/>
  <c r="V270" i="1"/>
  <c r="AB270" i="1"/>
  <c r="AA270" i="1"/>
  <c r="Y270" i="1"/>
  <c r="B270" i="1"/>
  <c r="AK269" i="1"/>
  <c r="AW269" i="1"/>
  <c r="AG269" i="1"/>
  <c r="AU269" i="1"/>
  <c r="AT269" i="1"/>
  <c r="AS269" i="1"/>
  <c r="AQ269" i="1"/>
  <c r="AN269" i="1"/>
  <c r="AM269" i="1"/>
  <c r="AE269" i="1"/>
  <c r="W269" i="1"/>
  <c r="AC269" i="1"/>
  <c r="V269" i="1"/>
  <c r="AB269" i="1"/>
  <c r="AA269" i="1"/>
  <c r="Y269" i="1"/>
  <c r="B269" i="1"/>
  <c r="AK268" i="1"/>
  <c r="AW268" i="1"/>
  <c r="AG268" i="1"/>
  <c r="AU268" i="1"/>
  <c r="AT268" i="1"/>
  <c r="AS268" i="1"/>
  <c r="AQ268" i="1"/>
  <c r="AN268" i="1"/>
  <c r="AM268" i="1"/>
  <c r="AE268" i="1"/>
  <c r="W268" i="1"/>
  <c r="AC268" i="1"/>
  <c r="V268" i="1"/>
  <c r="AB268" i="1"/>
  <c r="AA268" i="1"/>
  <c r="Y268" i="1"/>
  <c r="B268" i="1"/>
  <c r="AK267" i="1"/>
  <c r="AW267" i="1"/>
  <c r="AG267" i="1"/>
  <c r="AU267" i="1"/>
  <c r="AT267" i="1"/>
  <c r="AS267" i="1"/>
  <c r="AQ267" i="1"/>
  <c r="AN267" i="1"/>
  <c r="AM267" i="1"/>
  <c r="AE267" i="1"/>
  <c r="W267" i="1"/>
  <c r="AC267" i="1"/>
  <c r="V267" i="1"/>
  <c r="AB267" i="1"/>
  <c r="AA267" i="1"/>
  <c r="Y267" i="1"/>
  <c r="B267" i="1"/>
  <c r="AK266" i="1"/>
  <c r="AW266" i="1"/>
  <c r="AG266" i="1"/>
  <c r="AU266" i="1"/>
  <c r="AT266" i="1"/>
  <c r="AS266" i="1"/>
  <c r="AQ266" i="1"/>
  <c r="AN266" i="1"/>
  <c r="AM266" i="1"/>
  <c r="AE266" i="1"/>
  <c r="W266" i="1"/>
  <c r="AC266" i="1"/>
  <c r="V266" i="1"/>
  <c r="AB266" i="1"/>
  <c r="AA266" i="1"/>
  <c r="Y266" i="1"/>
  <c r="B266" i="1"/>
  <c r="AK284" i="1"/>
  <c r="AW284" i="1"/>
  <c r="AG284" i="1"/>
  <c r="AU284" i="1"/>
  <c r="AT284" i="1"/>
  <c r="AS284" i="1"/>
  <c r="AQ284" i="1"/>
  <c r="AN284" i="1"/>
  <c r="AM284" i="1"/>
  <c r="AE284" i="1"/>
  <c r="W284" i="1"/>
  <c r="AC284" i="1"/>
  <c r="V284" i="1"/>
  <c r="AB284" i="1"/>
  <c r="AA284" i="1"/>
  <c r="Y284" i="1"/>
  <c r="B284" i="1"/>
  <c r="AK283" i="1"/>
  <c r="AW283" i="1"/>
  <c r="AG283" i="1"/>
  <c r="AU283" i="1"/>
  <c r="AT283" i="1"/>
  <c r="AS283" i="1"/>
  <c r="AQ283" i="1"/>
  <c r="AN283" i="1"/>
  <c r="AM283" i="1"/>
  <c r="AE283" i="1"/>
  <c r="W283" i="1"/>
  <c r="AC283" i="1"/>
  <c r="V283" i="1"/>
  <c r="AB283" i="1"/>
  <c r="AA283" i="1"/>
  <c r="Y283" i="1"/>
  <c r="B283" i="1"/>
  <c r="AK249" i="1"/>
  <c r="AW249" i="1"/>
  <c r="AG249" i="1"/>
  <c r="AU249" i="1"/>
  <c r="AT249" i="1"/>
  <c r="AS249" i="1"/>
  <c r="AQ249" i="1"/>
  <c r="AN249" i="1"/>
  <c r="AM249" i="1"/>
  <c r="AE249" i="1"/>
  <c r="W249" i="1"/>
  <c r="AC249" i="1"/>
  <c r="V249" i="1"/>
  <c r="AB249" i="1"/>
  <c r="AA249" i="1"/>
  <c r="Y249" i="1"/>
  <c r="B249" i="1"/>
  <c r="AK248" i="1"/>
  <c r="AW248" i="1"/>
  <c r="AG248" i="1"/>
  <c r="AU248" i="1"/>
  <c r="AT248" i="1"/>
  <c r="AS248" i="1"/>
  <c r="AQ248" i="1"/>
  <c r="AN248" i="1"/>
  <c r="AM248" i="1"/>
  <c r="AE248" i="1"/>
  <c r="W248" i="1"/>
  <c r="AC248" i="1"/>
  <c r="V248" i="1"/>
  <c r="AB248" i="1"/>
  <c r="AA248" i="1"/>
  <c r="Y248" i="1"/>
  <c r="B248" i="1"/>
  <c r="AK247" i="1"/>
  <c r="AW247" i="1"/>
  <c r="AG247" i="1"/>
  <c r="AU247" i="1"/>
  <c r="AT247" i="1"/>
  <c r="AS247" i="1"/>
  <c r="AQ247" i="1"/>
  <c r="AN247" i="1"/>
  <c r="AM247" i="1"/>
  <c r="AE247" i="1"/>
  <c r="W247" i="1"/>
  <c r="AC247" i="1"/>
  <c r="V247" i="1"/>
  <c r="AB247" i="1"/>
  <c r="AA247" i="1"/>
  <c r="Y247" i="1"/>
  <c r="B247" i="1"/>
  <c r="AK246" i="1"/>
  <c r="AW246" i="1"/>
  <c r="AG246" i="1"/>
  <c r="AU246" i="1"/>
  <c r="AT246" i="1"/>
  <c r="AS246" i="1"/>
  <c r="AQ246" i="1"/>
  <c r="AN246" i="1"/>
  <c r="AM246" i="1"/>
  <c r="AE246" i="1"/>
  <c r="W246" i="1"/>
  <c r="AC246" i="1"/>
  <c r="V246" i="1"/>
  <c r="AB246" i="1"/>
  <c r="AA246" i="1"/>
  <c r="Y246" i="1"/>
  <c r="B246" i="1"/>
  <c r="AK245" i="1"/>
  <c r="AW245" i="1"/>
  <c r="AG245" i="1"/>
  <c r="AU245" i="1"/>
  <c r="AT245" i="1"/>
  <c r="AS245" i="1"/>
  <c r="AQ245" i="1"/>
  <c r="AN245" i="1"/>
  <c r="AM245" i="1"/>
  <c r="AE245" i="1"/>
  <c r="W245" i="1"/>
  <c r="AC245" i="1"/>
  <c r="V245" i="1"/>
  <c r="AB245" i="1"/>
  <c r="AA245" i="1"/>
  <c r="Y245" i="1"/>
  <c r="B245" i="1"/>
  <c r="AK244" i="1"/>
  <c r="AW244" i="1"/>
  <c r="AG244" i="1"/>
  <c r="AU244" i="1"/>
  <c r="AT244" i="1"/>
  <c r="AS244" i="1"/>
  <c r="AQ244" i="1"/>
  <c r="AN244" i="1"/>
  <c r="AM244" i="1"/>
  <c r="AE244" i="1"/>
  <c r="W244" i="1"/>
  <c r="AC244" i="1"/>
  <c r="V244" i="1"/>
  <c r="AB244" i="1"/>
  <c r="AA244" i="1"/>
  <c r="Y244" i="1"/>
  <c r="B244" i="1"/>
  <c r="AK243" i="1"/>
  <c r="AW243" i="1"/>
  <c r="AG243" i="1"/>
  <c r="AU243" i="1"/>
  <c r="AT243" i="1"/>
  <c r="AS243" i="1"/>
  <c r="AQ243" i="1"/>
  <c r="AN243" i="1"/>
  <c r="AM243" i="1"/>
  <c r="AE243" i="1"/>
  <c r="W243" i="1"/>
  <c r="AC243" i="1"/>
  <c r="V243" i="1"/>
  <c r="AB243" i="1"/>
  <c r="AA243" i="1"/>
  <c r="Y243" i="1"/>
  <c r="B243" i="1"/>
  <c r="AK242" i="1"/>
  <c r="AW242" i="1"/>
  <c r="AG242" i="1"/>
  <c r="AU242" i="1"/>
  <c r="AT242" i="1"/>
  <c r="AS242" i="1"/>
  <c r="AQ242" i="1"/>
  <c r="AN242" i="1"/>
  <c r="AM242" i="1"/>
  <c r="AE242" i="1"/>
  <c r="W242" i="1"/>
  <c r="AC242" i="1"/>
  <c r="V242" i="1"/>
  <c r="AB242" i="1"/>
  <c r="AA242" i="1"/>
  <c r="Y242" i="1"/>
  <c r="B242" i="1"/>
  <c r="AK241" i="1"/>
  <c r="AW241" i="1"/>
  <c r="AG241" i="1"/>
  <c r="AU241" i="1"/>
  <c r="AT241" i="1"/>
  <c r="AS241" i="1"/>
  <c r="AQ241" i="1"/>
  <c r="AN241" i="1"/>
  <c r="AM241" i="1"/>
  <c r="AE241" i="1"/>
  <c r="W241" i="1"/>
  <c r="AC241" i="1"/>
  <c r="V241" i="1"/>
  <c r="AB241" i="1"/>
  <c r="AA241" i="1"/>
  <c r="Y241" i="1"/>
  <c r="B241" i="1"/>
  <c r="AK240" i="1"/>
  <c r="AW240" i="1"/>
  <c r="AG240" i="1"/>
  <c r="AU240" i="1"/>
  <c r="AT240" i="1"/>
  <c r="AS240" i="1"/>
  <c r="AQ240" i="1"/>
  <c r="AN240" i="1"/>
  <c r="AM240" i="1"/>
  <c r="AE240" i="1"/>
  <c r="W240" i="1"/>
  <c r="AC240" i="1"/>
  <c r="V240" i="1"/>
  <c r="AB240" i="1"/>
  <c r="AA240" i="1"/>
  <c r="Y240" i="1"/>
  <c r="B240" i="1"/>
  <c r="AK239" i="1"/>
  <c r="AW239" i="1"/>
  <c r="AG239" i="1"/>
  <c r="AU239" i="1"/>
  <c r="AT239" i="1"/>
  <c r="AS239" i="1"/>
  <c r="AQ239" i="1"/>
  <c r="AN239" i="1"/>
  <c r="AM239" i="1"/>
  <c r="AE239" i="1"/>
  <c r="W239" i="1"/>
  <c r="AC239" i="1"/>
  <c r="V239" i="1"/>
  <c r="AB239" i="1"/>
  <c r="AA239" i="1"/>
  <c r="Y239" i="1"/>
  <c r="B239" i="1"/>
  <c r="AK238" i="1"/>
  <c r="AW238" i="1"/>
  <c r="AG238" i="1"/>
  <c r="AU238" i="1"/>
  <c r="AT238" i="1"/>
  <c r="AS238" i="1"/>
  <c r="AQ238" i="1"/>
  <c r="AN238" i="1"/>
  <c r="AM238" i="1"/>
  <c r="AE238" i="1"/>
  <c r="W238" i="1"/>
  <c r="AC238" i="1"/>
  <c r="V238" i="1"/>
  <c r="AB238" i="1"/>
  <c r="AA238" i="1"/>
  <c r="Y238" i="1"/>
  <c r="B238" i="1"/>
  <c r="AK237" i="1"/>
  <c r="AW237" i="1"/>
  <c r="AG237" i="1"/>
  <c r="AU237" i="1"/>
  <c r="AT237" i="1"/>
  <c r="AS237" i="1"/>
  <c r="AQ237" i="1"/>
  <c r="AN237" i="1"/>
  <c r="AM237" i="1"/>
  <c r="AE237" i="1"/>
  <c r="W237" i="1"/>
  <c r="AC237" i="1"/>
  <c r="V237" i="1"/>
  <c r="AB237" i="1"/>
  <c r="AA237" i="1"/>
  <c r="Y237" i="1"/>
  <c r="B237" i="1"/>
  <c r="AK236" i="1"/>
  <c r="AW236" i="1"/>
  <c r="AG236" i="1"/>
  <c r="AU236" i="1"/>
  <c r="AT236" i="1"/>
  <c r="AS236" i="1"/>
  <c r="AQ236" i="1"/>
  <c r="AN236" i="1"/>
  <c r="AM236" i="1"/>
  <c r="AE236" i="1"/>
  <c r="W236" i="1"/>
  <c r="AC236" i="1"/>
  <c r="V236" i="1"/>
  <c r="AB236" i="1"/>
  <c r="AA236" i="1"/>
  <c r="Y236" i="1"/>
  <c r="B236" i="1"/>
  <c r="AK235" i="1"/>
  <c r="AW235" i="1"/>
  <c r="AG235" i="1"/>
  <c r="AU235" i="1"/>
  <c r="AT235" i="1"/>
  <c r="AS235" i="1"/>
  <c r="AQ235" i="1"/>
  <c r="AN235" i="1"/>
  <c r="AM235" i="1"/>
  <c r="AE235" i="1"/>
  <c r="W235" i="1"/>
  <c r="AC235" i="1"/>
  <c r="V235" i="1"/>
  <c r="AB235" i="1"/>
  <c r="AA235" i="1"/>
  <c r="Y235" i="1"/>
  <c r="B235" i="1"/>
  <c r="AK234" i="1"/>
  <c r="AW234" i="1"/>
  <c r="AG234" i="1"/>
  <c r="AU234" i="1"/>
  <c r="AT234" i="1"/>
  <c r="AS234" i="1"/>
  <c r="AQ234" i="1"/>
  <c r="AN234" i="1"/>
  <c r="AM234" i="1"/>
  <c r="AE234" i="1"/>
  <c r="W234" i="1"/>
  <c r="AC234" i="1"/>
  <c r="V234" i="1"/>
  <c r="AB234" i="1"/>
  <c r="AA234" i="1"/>
  <c r="Y234" i="1"/>
  <c r="B234" i="1"/>
  <c r="AK233" i="1"/>
  <c r="AW233" i="1"/>
  <c r="AG233" i="1"/>
  <c r="AU233" i="1"/>
  <c r="AT233" i="1"/>
  <c r="AS233" i="1"/>
  <c r="AQ233" i="1"/>
  <c r="AN233" i="1"/>
  <c r="AM233" i="1"/>
  <c r="AE233" i="1"/>
  <c r="W233" i="1"/>
  <c r="AC233" i="1"/>
  <c r="V233" i="1"/>
  <c r="AB233" i="1"/>
  <c r="AA233" i="1"/>
  <c r="Y233" i="1"/>
  <c r="B233" i="1"/>
  <c r="AK232" i="1"/>
  <c r="AW232" i="1"/>
  <c r="AG232" i="1"/>
  <c r="AU232" i="1"/>
  <c r="AT232" i="1"/>
  <c r="AS232" i="1"/>
  <c r="AQ232" i="1"/>
  <c r="AN232" i="1"/>
  <c r="AM232" i="1"/>
  <c r="AE232" i="1"/>
  <c r="W232" i="1"/>
  <c r="AC232" i="1"/>
  <c r="V232" i="1"/>
  <c r="AB232" i="1"/>
  <c r="AA232" i="1"/>
  <c r="Y232" i="1"/>
  <c r="B232" i="1"/>
  <c r="AK231" i="1"/>
  <c r="AW231" i="1"/>
  <c r="AG231" i="1"/>
  <c r="AU231" i="1"/>
  <c r="AT231" i="1"/>
  <c r="AS231" i="1"/>
  <c r="AQ231" i="1"/>
  <c r="AN231" i="1"/>
  <c r="AM231" i="1"/>
  <c r="AE231" i="1"/>
  <c r="W231" i="1"/>
  <c r="AC231" i="1"/>
  <c r="V231" i="1"/>
  <c r="AB231" i="1"/>
  <c r="AA231" i="1"/>
  <c r="Y231" i="1"/>
  <c r="B231" i="1"/>
  <c r="AK230" i="1"/>
  <c r="AW230" i="1"/>
  <c r="AG230" i="1"/>
  <c r="AU230" i="1"/>
  <c r="AT230" i="1"/>
  <c r="AS230" i="1"/>
  <c r="AQ230" i="1"/>
  <c r="AN230" i="1"/>
  <c r="AM230" i="1"/>
  <c r="AE230" i="1"/>
  <c r="W230" i="1"/>
  <c r="AC230" i="1"/>
  <c r="V230" i="1"/>
  <c r="AB230" i="1"/>
  <c r="AA230" i="1"/>
  <c r="Y230" i="1"/>
  <c r="B230" i="1"/>
  <c r="AK229" i="1"/>
  <c r="AW229" i="1"/>
  <c r="AG229" i="1"/>
  <c r="AU229" i="1"/>
  <c r="AT229" i="1"/>
  <c r="AS229" i="1"/>
  <c r="AQ229" i="1"/>
  <c r="AN229" i="1"/>
  <c r="AM229" i="1"/>
  <c r="AE229" i="1"/>
  <c r="W229" i="1"/>
  <c r="AC229" i="1"/>
  <c r="V229" i="1"/>
  <c r="AB229" i="1"/>
  <c r="AA229" i="1"/>
  <c r="Y229" i="1"/>
  <c r="B229" i="1"/>
  <c r="AK228" i="1"/>
  <c r="AW228" i="1"/>
  <c r="AG228" i="1"/>
  <c r="AU228" i="1"/>
  <c r="AT228" i="1"/>
  <c r="AS228" i="1"/>
  <c r="AQ228" i="1"/>
  <c r="AN228" i="1"/>
  <c r="AM228" i="1"/>
  <c r="AE228" i="1"/>
  <c r="W228" i="1"/>
  <c r="AC228" i="1"/>
  <c r="V228" i="1"/>
  <c r="AB228" i="1"/>
  <c r="AA228" i="1"/>
  <c r="Y228" i="1"/>
  <c r="B228" i="1"/>
  <c r="AK227" i="1"/>
  <c r="AW227" i="1"/>
  <c r="AG227" i="1"/>
  <c r="AU227" i="1"/>
  <c r="AT227" i="1"/>
  <c r="AS227" i="1"/>
  <c r="AQ227" i="1"/>
  <c r="AN227" i="1"/>
  <c r="AM227" i="1"/>
  <c r="AE227" i="1"/>
  <c r="W227" i="1"/>
  <c r="AC227" i="1"/>
  <c r="V227" i="1"/>
  <c r="AB227" i="1"/>
  <c r="AA227" i="1"/>
  <c r="Y227" i="1"/>
  <c r="B227" i="1"/>
  <c r="AK226" i="1"/>
  <c r="AW226" i="1"/>
  <c r="AG226" i="1"/>
  <c r="AU226" i="1"/>
  <c r="AT226" i="1"/>
  <c r="AS226" i="1"/>
  <c r="AQ226" i="1"/>
  <c r="AN226" i="1"/>
  <c r="AM226" i="1"/>
  <c r="AE226" i="1"/>
  <c r="W226" i="1"/>
  <c r="AC226" i="1"/>
  <c r="V226" i="1"/>
  <c r="AB226" i="1"/>
  <c r="AA226" i="1"/>
  <c r="Y226" i="1"/>
  <c r="B226" i="1"/>
  <c r="AK225" i="1"/>
  <c r="AW225" i="1"/>
  <c r="AG225" i="1"/>
  <c r="AU225" i="1"/>
  <c r="AT225" i="1"/>
  <c r="AS225" i="1"/>
  <c r="AQ225" i="1"/>
  <c r="AN225" i="1"/>
  <c r="AM225" i="1"/>
  <c r="AE225" i="1"/>
  <c r="W225" i="1"/>
  <c r="AC225" i="1"/>
  <c r="V225" i="1"/>
  <c r="AB225" i="1"/>
  <c r="AA225" i="1"/>
  <c r="Y225" i="1"/>
  <c r="B225" i="1"/>
  <c r="AK224" i="1"/>
  <c r="AW224" i="1"/>
  <c r="AG224" i="1"/>
  <c r="AU224" i="1"/>
  <c r="AT224" i="1"/>
  <c r="AS224" i="1"/>
  <c r="AQ224" i="1"/>
  <c r="AN224" i="1"/>
  <c r="AM224" i="1"/>
  <c r="AE224" i="1"/>
  <c r="W224" i="1"/>
  <c r="AC224" i="1"/>
  <c r="V224" i="1"/>
  <c r="AB224" i="1"/>
  <c r="AA224" i="1"/>
  <c r="Y224" i="1"/>
  <c r="B224" i="1"/>
  <c r="AK223" i="1"/>
  <c r="AW223" i="1"/>
  <c r="AG223" i="1"/>
  <c r="AU223" i="1"/>
  <c r="AT223" i="1"/>
  <c r="AS223" i="1"/>
  <c r="AQ223" i="1"/>
  <c r="AN223" i="1"/>
  <c r="AM223" i="1"/>
  <c r="AE223" i="1"/>
  <c r="W223" i="1"/>
  <c r="AC223" i="1"/>
  <c r="V223" i="1"/>
  <c r="AB223" i="1"/>
  <c r="AA223" i="1"/>
  <c r="Y223" i="1"/>
  <c r="B223" i="1"/>
  <c r="AK222" i="1"/>
  <c r="AW222" i="1"/>
  <c r="AG222" i="1"/>
  <c r="AU222" i="1"/>
  <c r="AT222" i="1"/>
  <c r="AS222" i="1"/>
  <c r="AQ222" i="1"/>
  <c r="AN222" i="1"/>
  <c r="AM222" i="1"/>
  <c r="AE222" i="1"/>
  <c r="W222" i="1"/>
  <c r="AC222" i="1"/>
  <c r="V222" i="1"/>
  <c r="AB222" i="1"/>
  <c r="AA222" i="1"/>
  <c r="Y222" i="1"/>
  <c r="B222" i="1"/>
  <c r="AK221" i="1"/>
  <c r="AW221" i="1"/>
  <c r="AG221" i="1"/>
  <c r="AU221" i="1"/>
  <c r="AT221" i="1"/>
  <c r="AS221" i="1"/>
  <c r="AQ221" i="1"/>
  <c r="AN221" i="1"/>
  <c r="AM221" i="1"/>
  <c r="AE221" i="1"/>
  <c r="W221" i="1"/>
  <c r="AC221" i="1"/>
  <c r="V221" i="1"/>
  <c r="AB221" i="1"/>
  <c r="AA221" i="1"/>
  <c r="Y221" i="1"/>
  <c r="B221" i="1"/>
  <c r="AK220" i="1"/>
  <c r="AW220" i="1"/>
  <c r="AG220" i="1"/>
  <c r="AU220" i="1"/>
  <c r="AT220" i="1"/>
  <c r="AS220" i="1"/>
  <c r="AQ220" i="1"/>
  <c r="AN220" i="1"/>
  <c r="AM220" i="1"/>
  <c r="AE220" i="1"/>
  <c r="W220" i="1"/>
  <c r="AC220" i="1"/>
  <c r="V220" i="1"/>
  <c r="AB220" i="1"/>
  <c r="AA220" i="1"/>
  <c r="Y220" i="1"/>
  <c r="B220" i="1"/>
  <c r="AK219" i="1"/>
  <c r="AW219" i="1"/>
  <c r="AG219" i="1"/>
  <c r="AU219" i="1"/>
  <c r="AT219" i="1"/>
  <c r="AS219" i="1"/>
  <c r="AQ219" i="1"/>
  <c r="AN219" i="1"/>
  <c r="AM219" i="1"/>
  <c r="AE219" i="1"/>
  <c r="W219" i="1"/>
  <c r="AC219" i="1"/>
  <c r="V219" i="1"/>
  <c r="AB219" i="1"/>
  <c r="AA219" i="1"/>
  <c r="Y219" i="1"/>
  <c r="B219" i="1"/>
  <c r="AK218" i="1"/>
  <c r="AW218" i="1"/>
  <c r="AG218" i="1"/>
  <c r="AU218" i="1"/>
  <c r="AT218" i="1"/>
  <c r="AS218" i="1"/>
  <c r="AQ218" i="1"/>
  <c r="AN218" i="1"/>
  <c r="AM218" i="1"/>
  <c r="AE218" i="1"/>
  <c r="W218" i="1"/>
  <c r="AC218" i="1"/>
  <c r="V218" i="1"/>
  <c r="AB218" i="1"/>
  <c r="AA218" i="1"/>
  <c r="Y218" i="1"/>
  <c r="B218" i="1"/>
  <c r="AK217" i="1"/>
  <c r="AW217" i="1"/>
  <c r="AG217" i="1"/>
  <c r="AU217" i="1"/>
  <c r="AT217" i="1"/>
  <c r="AS217" i="1"/>
  <c r="AQ217" i="1"/>
  <c r="AN217" i="1"/>
  <c r="AM217" i="1"/>
  <c r="AE217" i="1"/>
  <c r="W217" i="1"/>
  <c r="AC217" i="1"/>
  <c r="V217" i="1"/>
  <c r="AB217" i="1"/>
  <c r="AA217" i="1"/>
  <c r="Y217" i="1"/>
  <c r="B217" i="1"/>
  <c r="AK216" i="1"/>
  <c r="AW216" i="1"/>
  <c r="AG216" i="1"/>
  <c r="AU216" i="1"/>
  <c r="AT216" i="1"/>
  <c r="AS216" i="1"/>
  <c r="AQ216" i="1"/>
  <c r="AN216" i="1"/>
  <c r="AM216" i="1"/>
  <c r="AE216" i="1"/>
  <c r="W216" i="1"/>
  <c r="AC216" i="1"/>
  <c r="V216" i="1"/>
  <c r="AB216" i="1"/>
  <c r="AA216" i="1"/>
  <c r="Y216" i="1"/>
  <c r="B216" i="1"/>
  <c r="AK215" i="1"/>
  <c r="AW215" i="1"/>
  <c r="AG215" i="1"/>
  <c r="AU215" i="1"/>
  <c r="AT215" i="1"/>
  <c r="AS215" i="1"/>
  <c r="AQ215" i="1"/>
  <c r="AN215" i="1"/>
  <c r="AM215" i="1"/>
  <c r="AE215" i="1"/>
  <c r="W215" i="1"/>
  <c r="AC215" i="1"/>
  <c r="V215" i="1"/>
  <c r="AB215" i="1"/>
  <c r="AA215" i="1"/>
  <c r="Y215" i="1"/>
  <c r="B215" i="1"/>
  <c r="AK214" i="1"/>
  <c r="AW214" i="1"/>
  <c r="AG214" i="1"/>
  <c r="AU214" i="1"/>
  <c r="AT214" i="1"/>
  <c r="AS214" i="1"/>
  <c r="AQ214" i="1"/>
  <c r="AN214" i="1"/>
  <c r="AM214" i="1"/>
  <c r="AE214" i="1"/>
  <c r="W214" i="1"/>
  <c r="AC214" i="1"/>
  <c r="V214" i="1"/>
  <c r="AB214" i="1"/>
  <c r="AA214" i="1"/>
  <c r="Y214" i="1"/>
  <c r="B214" i="1"/>
  <c r="AK213" i="1"/>
  <c r="AW213" i="1"/>
  <c r="AG213" i="1"/>
  <c r="AU213" i="1"/>
  <c r="AT213" i="1"/>
  <c r="AS213" i="1"/>
  <c r="AQ213" i="1"/>
  <c r="AN213" i="1"/>
  <c r="AM213" i="1"/>
  <c r="AE213" i="1"/>
  <c r="W213" i="1"/>
  <c r="AC213" i="1"/>
  <c r="V213" i="1"/>
  <c r="AB213" i="1"/>
  <c r="AA213" i="1"/>
  <c r="Y213" i="1"/>
  <c r="B213" i="1"/>
  <c r="AK212" i="1"/>
  <c r="AW212" i="1"/>
  <c r="AG212" i="1"/>
  <c r="AU212" i="1"/>
  <c r="AT212" i="1"/>
  <c r="AS212" i="1"/>
  <c r="AQ212" i="1"/>
  <c r="AN212" i="1"/>
  <c r="AM212" i="1"/>
  <c r="AE212" i="1"/>
  <c r="W212" i="1"/>
  <c r="AC212" i="1"/>
  <c r="V212" i="1"/>
  <c r="AB212" i="1"/>
  <c r="AA212" i="1"/>
  <c r="Y212" i="1"/>
  <c r="B212" i="1"/>
  <c r="AK211" i="1"/>
  <c r="AW211" i="1"/>
  <c r="AG211" i="1"/>
  <c r="AU211" i="1"/>
  <c r="AT211" i="1"/>
  <c r="AS211" i="1"/>
  <c r="AQ211" i="1"/>
  <c r="AN211" i="1"/>
  <c r="AM211" i="1"/>
  <c r="AE211" i="1"/>
  <c r="W211" i="1"/>
  <c r="AC211" i="1"/>
  <c r="V211" i="1"/>
  <c r="AB211" i="1"/>
  <c r="AA211" i="1"/>
  <c r="Y211" i="1"/>
  <c r="B211" i="1"/>
  <c r="AK210" i="1"/>
  <c r="AW210" i="1"/>
  <c r="AG210" i="1"/>
  <c r="AU210" i="1"/>
  <c r="AT210" i="1"/>
  <c r="AS210" i="1"/>
  <c r="AQ210" i="1"/>
  <c r="AN210" i="1"/>
  <c r="AM210" i="1"/>
  <c r="AE210" i="1"/>
  <c r="W210" i="1"/>
  <c r="AC210" i="1"/>
  <c r="V210" i="1"/>
  <c r="AB210" i="1"/>
  <c r="AA210" i="1"/>
  <c r="Y210" i="1"/>
  <c r="B210" i="1"/>
  <c r="AK209" i="1"/>
  <c r="AW209" i="1"/>
  <c r="AG209" i="1"/>
  <c r="AU209" i="1"/>
  <c r="AT209" i="1"/>
  <c r="AS209" i="1"/>
  <c r="AQ209" i="1"/>
  <c r="AN209" i="1"/>
  <c r="AM209" i="1"/>
  <c r="AE209" i="1"/>
  <c r="W209" i="1"/>
  <c r="AC209" i="1"/>
  <c r="V209" i="1"/>
  <c r="AB209" i="1"/>
  <c r="AA209" i="1"/>
  <c r="Y209" i="1"/>
  <c r="B209" i="1"/>
  <c r="AK208" i="1"/>
  <c r="AW208" i="1"/>
  <c r="AG208" i="1"/>
  <c r="AU208" i="1"/>
  <c r="AT208" i="1"/>
  <c r="AS208" i="1"/>
  <c r="AQ208" i="1"/>
  <c r="AN208" i="1"/>
  <c r="AM208" i="1"/>
  <c r="AE208" i="1"/>
  <c r="W208" i="1"/>
  <c r="AC208" i="1"/>
  <c r="V208" i="1"/>
  <c r="AB208" i="1"/>
  <c r="AA208" i="1"/>
  <c r="Y208" i="1"/>
  <c r="B208" i="1"/>
  <c r="AK207" i="1"/>
  <c r="AW207" i="1"/>
  <c r="AG207" i="1"/>
  <c r="AU207" i="1"/>
  <c r="AT207" i="1"/>
  <c r="AS207" i="1"/>
  <c r="AQ207" i="1"/>
  <c r="AN207" i="1"/>
  <c r="AM207" i="1"/>
  <c r="AE207" i="1"/>
  <c r="W207" i="1"/>
  <c r="AC207" i="1"/>
  <c r="V207" i="1"/>
  <c r="AB207" i="1"/>
  <c r="AA207" i="1"/>
  <c r="Y207" i="1"/>
  <c r="B207" i="1"/>
  <c r="AK206" i="1"/>
  <c r="AW206" i="1"/>
  <c r="AG206" i="1"/>
  <c r="AU206" i="1"/>
  <c r="AT206" i="1"/>
  <c r="AS206" i="1"/>
  <c r="AQ206" i="1"/>
  <c r="AN206" i="1"/>
  <c r="AM206" i="1"/>
  <c r="AE206" i="1"/>
  <c r="W206" i="1"/>
  <c r="AC206" i="1"/>
  <c r="V206" i="1"/>
  <c r="AB206" i="1"/>
  <c r="AA206" i="1"/>
  <c r="Y206" i="1"/>
  <c r="B206" i="1"/>
  <c r="AK205" i="1"/>
  <c r="AW205" i="1"/>
  <c r="AG205" i="1"/>
  <c r="AU205" i="1"/>
  <c r="AT205" i="1"/>
  <c r="AS205" i="1"/>
  <c r="AQ205" i="1"/>
  <c r="AN205" i="1"/>
  <c r="AM205" i="1"/>
  <c r="AE205" i="1"/>
  <c r="W205" i="1"/>
  <c r="AC205" i="1"/>
  <c r="V205" i="1"/>
  <c r="AB205" i="1"/>
  <c r="AA205" i="1"/>
  <c r="Y205" i="1"/>
  <c r="B205" i="1"/>
  <c r="AK204" i="1"/>
  <c r="AW204" i="1"/>
  <c r="AG204" i="1"/>
  <c r="AU204" i="1"/>
  <c r="AT204" i="1"/>
  <c r="AS204" i="1"/>
  <c r="AQ204" i="1"/>
  <c r="AN204" i="1"/>
  <c r="AM204" i="1"/>
  <c r="AE204" i="1"/>
  <c r="W204" i="1"/>
  <c r="AC204" i="1"/>
  <c r="V204" i="1"/>
  <c r="AB204" i="1"/>
  <c r="AA204" i="1"/>
  <c r="Y204" i="1"/>
  <c r="B204" i="1"/>
  <c r="AK203" i="1"/>
  <c r="AW203" i="1"/>
  <c r="AG203" i="1"/>
  <c r="AU203" i="1"/>
  <c r="AT203" i="1"/>
  <c r="AS203" i="1"/>
  <c r="AQ203" i="1"/>
  <c r="AN203" i="1"/>
  <c r="AM203" i="1"/>
  <c r="AE203" i="1"/>
  <c r="W203" i="1"/>
  <c r="AC203" i="1"/>
  <c r="V203" i="1"/>
  <c r="AB203" i="1"/>
  <c r="AA203" i="1"/>
  <c r="Y203" i="1"/>
  <c r="B203" i="1"/>
  <c r="AK202" i="1"/>
  <c r="AW202" i="1"/>
  <c r="AG202" i="1"/>
  <c r="AU202" i="1"/>
  <c r="AT202" i="1"/>
  <c r="AS202" i="1"/>
  <c r="AQ202" i="1"/>
  <c r="AN202" i="1"/>
  <c r="AM202" i="1"/>
  <c r="AE202" i="1"/>
  <c r="W202" i="1"/>
  <c r="AC202" i="1"/>
  <c r="V202" i="1"/>
  <c r="AB202" i="1"/>
  <c r="AA202" i="1"/>
  <c r="Y202" i="1"/>
  <c r="B202" i="1"/>
  <c r="AK201" i="1"/>
  <c r="AW201" i="1"/>
  <c r="AG201" i="1"/>
  <c r="AU201" i="1"/>
  <c r="AT201" i="1"/>
  <c r="AS201" i="1"/>
  <c r="AQ201" i="1"/>
  <c r="AN201" i="1"/>
  <c r="AM201" i="1"/>
  <c r="AE201" i="1"/>
  <c r="W201" i="1"/>
  <c r="AC201" i="1"/>
  <c r="V201" i="1"/>
  <c r="AB201" i="1"/>
  <c r="AA201" i="1"/>
  <c r="Y201" i="1"/>
  <c r="B201" i="1"/>
  <c r="AK200" i="1"/>
  <c r="AW200" i="1"/>
  <c r="AG200" i="1"/>
  <c r="AU200" i="1"/>
  <c r="AT200" i="1"/>
  <c r="AS200" i="1"/>
  <c r="AQ200" i="1"/>
  <c r="AN200" i="1"/>
  <c r="AM200" i="1"/>
  <c r="AE200" i="1"/>
  <c r="W200" i="1"/>
  <c r="AC200" i="1"/>
  <c r="V200" i="1"/>
  <c r="AB200" i="1"/>
  <c r="AA200" i="1"/>
  <c r="Y200" i="1"/>
  <c r="B200" i="1"/>
  <c r="AK199" i="1"/>
  <c r="AW199" i="1"/>
  <c r="AG199" i="1"/>
  <c r="AU199" i="1"/>
  <c r="AT199" i="1"/>
  <c r="AS199" i="1"/>
  <c r="AQ199" i="1"/>
  <c r="AN199" i="1"/>
  <c r="AM199" i="1"/>
  <c r="AE199" i="1"/>
  <c r="W199" i="1"/>
  <c r="AC199" i="1"/>
  <c r="V199" i="1"/>
  <c r="AB199" i="1"/>
  <c r="AA199" i="1"/>
  <c r="Y199" i="1"/>
  <c r="B199" i="1"/>
  <c r="AK198" i="1"/>
  <c r="AW198" i="1"/>
  <c r="AG198" i="1"/>
  <c r="AU198" i="1"/>
  <c r="AT198" i="1"/>
  <c r="AS198" i="1"/>
  <c r="AQ198" i="1"/>
  <c r="AN198" i="1"/>
  <c r="AM198" i="1"/>
  <c r="AE198" i="1"/>
  <c r="W198" i="1"/>
  <c r="AC198" i="1"/>
  <c r="V198" i="1"/>
  <c r="AB198" i="1"/>
  <c r="AA198" i="1"/>
  <c r="Y198" i="1"/>
  <c r="B198" i="1"/>
  <c r="AK197" i="1"/>
  <c r="AW197" i="1"/>
  <c r="AG197" i="1"/>
  <c r="AU197" i="1"/>
  <c r="AT197" i="1"/>
  <c r="AS197" i="1"/>
  <c r="AQ197" i="1"/>
  <c r="AN197" i="1"/>
  <c r="AM197" i="1"/>
  <c r="AE197" i="1"/>
  <c r="W197" i="1"/>
  <c r="AC197" i="1"/>
  <c r="V197" i="1"/>
  <c r="AB197" i="1"/>
  <c r="AA197" i="1"/>
  <c r="Y197" i="1"/>
  <c r="B197" i="1"/>
  <c r="AK196" i="1"/>
  <c r="AW196" i="1"/>
  <c r="AG196" i="1"/>
  <c r="AU196" i="1"/>
  <c r="AT196" i="1"/>
  <c r="AS196" i="1"/>
  <c r="AQ196" i="1"/>
  <c r="AN196" i="1"/>
  <c r="AM196" i="1"/>
  <c r="AE196" i="1"/>
  <c r="W196" i="1"/>
  <c r="AC196" i="1"/>
  <c r="V196" i="1"/>
  <c r="AB196" i="1"/>
  <c r="AA196" i="1"/>
  <c r="Y196" i="1"/>
  <c r="B196" i="1"/>
  <c r="AK195" i="1"/>
  <c r="AW195" i="1"/>
  <c r="AG195" i="1"/>
  <c r="AU195" i="1"/>
  <c r="AT195" i="1"/>
  <c r="AS195" i="1"/>
  <c r="AQ195" i="1"/>
  <c r="AN195" i="1"/>
  <c r="AM195" i="1"/>
  <c r="AE195" i="1"/>
  <c r="W195" i="1"/>
  <c r="AC195" i="1"/>
  <c r="V195" i="1"/>
  <c r="AB195" i="1"/>
  <c r="AA195" i="1"/>
  <c r="Y195" i="1"/>
  <c r="B195" i="1"/>
  <c r="AK194" i="1"/>
  <c r="AW194" i="1"/>
  <c r="AG194" i="1"/>
  <c r="AU194" i="1"/>
  <c r="AT194" i="1"/>
  <c r="AS194" i="1"/>
  <c r="AQ194" i="1"/>
  <c r="AN194" i="1"/>
  <c r="AM194" i="1"/>
  <c r="AE194" i="1"/>
  <c r="W194" i="1"/>
  <c r="AC194" i="1"/>
  <c r="V194" i="1"/>
  <c r="AB194" i="1"/>
  <c r="AA194" i="1"/>
  <c r="Y194" i="1"/>
  <c r="B194" i="1"/>
  <c r="AK193" i="1"/>
  <c r="AW193" i="1"/>
  <c r="AG193" i="1"/>
  <c r="AU193" i="1"/>
  <c r="AT193" i="1"/>
  <c r="AS193" i="1"/>
  <c r="AQ193" i="1"/>
  <c r="AN193" i="1"/>
  <c r="AM193" i="1"/>
  <c r="AE193" i="1"/>
  <c r="W193" i="1"/>
  <c r="AC193" i="1"/>
  <c r="V193" i="1"/>
  <c r="AB193" i="1"/>
  <c r="AA193" i="1"/>
  <c r="Y193" i="1"/>
  <c r="B193" i="1"/>
  <c r="AK192" i="1"/>
  <c r="AW192" i="1"/>
  <c r="AG192" i="1"/>
  <c r="AU192" i="1"/>
  <c r="AT192" i="1"/>
  <c r="AS192" i="1"/>
  <c r="AQ192" i="1"/>
  <c r="AN192" i="1"/>
  <c r="AM192" i="1"/>
  <c r="AE192" i="1"/>
  <c r="W192" i="1"/>
  <c r="AC192" i="1"/>
  <c r="V192" i="1"/>
  <c r="AB192" i="1"/>
  <c r="AA192" i="1"/>
  <c r="Y192" i="1"/>
  <c r="B192" i="1"/>
  <c r="AK191" i="1"/>
  <c r="AW191" i="1"/>
  <c r="AG191" i="1"/>
  <c r="AU191" i="1"/>
  <c r="AT191" i="1"/>
  <c r="AS191" i="1"/>
  <c r="AQ191" i="1"/>
  <c r="AN191" i="1"/>
  <c r="AM191" i="1"/>
  <c r="AE191" i="1"/>
  <c r="W191" i="1"/>
  <c r="AC191" i="1"/>
  <c r="V191" i="1"/>
  <c r="AB191" i="1"/>
  <c r="AA191" i="1"/>
  <c r="Y191" i="1"/>
  <c r="B191" i="1"/>
  <c r="AK190" i="1"/>
  <c r="AW190" i="1"/>
  <c r="AG190" i="1"/>
  <c r="AU190" i="1"/>
  <c r="AT190" i="1"/>
  <c r="AS190" i="1"/>
  <c r="AQ190" i="1"/>
  <c r="AN190" i="1"/>
  <c r="AM190" i="1"/>
  <c r="AE190" i="1"/>
  <c r="W190" i="1"/>
  <c r="AC190" i="1"/>
  <c r="V190" i="1"/>
  <c r="AB190" i="1"/>
  <c r="AA190" i="1"/>
  <c r="Y190" i="1"/>
  <c r="B190" i="1"/>
  <c r="AK189" i="1"/>
  <c r="AW189" i="1"/>
  <c r="AG189" i="1"/>
  <c r="AU189" i="1"/>
  <c r="AT189" i="1"/>
  <c r="AS189" i="1"/>
  <c r="AQ189" i="1"/>
  <c r="AN189" i="1"/>
  <c r="AM189" i="1"/>
  <c r="AE189" i="1"/>
  <c r="W189" i="1"/>
  <c r="AC189" i="1"/>
  <c r="V189" i="1"/>
  <c r="AB189" i="1"/>
  <c r="AA189" i="1"/>
  <c r="Y189" i="1"/>
  <c r="B189" i="1"/>
  <c r="AK188" i="1"/>
  <c r="AW188" i="1"/>
  <c r="AG188" i="1"/>
  <c r="AU188" i="1"/>
  <c r="AT188" i="1"/>
  <c r="AS188" i="1"/>
  <c r="AQ188" i="1"/>
  <c r="AN188" i="1"/>
  <c r="AM188" i="1"/>
  <c r="AE188" i="1"/>
  <c r="W188" i="1"/>
  <c r="AC188" i="1"/>
  <c r="V188" i="1"/>
  <c r="AB188" i="1"/>
  <c r="AA188" i="1"/>
  <c r="Y188" i="1"/>
  <c r="B188" i="1"/>
  <c r="AK187" i="1"/>
  <c r="AW187" i="1"/>
  <c r="AG187" i="1"/>
  <c r="AU187" i="1"/>
  <c r="AT187" i="1"/>
  <c r="AS187" i="1"/>
  <c r="AQ187" i="1"/>
  <c r="AN187" i="1"/>
  <c r="AM187" i="1"/>
  <c r="AE187" i="1"/>
  <c r="W187" i="1"/>
  <c r="AC187" i="1"/>
  <c r="V187" i="1"/>
  <c r="AB187" i="1"/>
  <c r="AA187" i="1"/>
  <c r="Y187" i="1"/>
  <c r="B187" i="1"/>
  <c r="AK186" i="1"/>
  <c r="AW186" i="1"/>
  <c r="AG186" i="1"/>
  <c r="AU186" i="1"/>
  <c r="AT186" i="1"/>
  <c r="AS186" i="1"/>
  <c r="AQ186" i="1"/>
  <c r="AN186" i="1"/>
  <c r="AM186" i="1"/>
  <c r="AE186" i="1"/>
  <c r="W186" i="1"/>
  <c r="AC186" i="1"/>
  <c r="V186" i="1"/>
  <c r="AB186" i="1"/>
  <c r="AA186" i="1"/>
  <c r="Y186" i="1"/>
  <c r="B186" i="1"/>
  <c r="AK185" i="1"/>
  <c r="AW185" i="1"/>
  <c r="AG185" i="1"/>
  <c r="AU185" i="1"/>
  <c r="AT185" i="1"/>
  <c r="AS185" i="1"/>
  <c r="AQ185" i="1"/>
  <c r="AN185" i="1"/>
  <c r="AM185" i="1"/>
  <c r="AE185" i="1"/>
  <c r="W185" i="1"/>
  <c r="AC185" i="1"/>
  <c r="V185" i="1"/>
  <c r="AB185" i="1"/>
  <c r="AA185" i="1"/>
  <c r="Y185" i="1"/>
  <c r="B185" i="1"/>
  <c r="AK184" i="1"/>
  <c r="AW184" i="1"/>
  <c r="AG184" i="1"/>
  <c r="AU184" i="1"/>
  <c r="AT184" i="1"/>
  <c r="AS184" i="1"/>
  <c r="AQ184" i="1"/>
  <c r="AN184" i="1"/>
  <c r="AM184" i="1"/>
  <c r="AE184" i="1"/>
  <c r="W184" i="1"/>
  <c r="AC184" i="1"/>
  <c r="V184" i="1"/>
  <c r="AB184" i="1"/>
  <c r="AA184" i="1"/>
  <c r="Y184" i="1"/>
  <c r="B184" i="1"/>
  <c r="AK183" i="1"/>
  <c r="AW183" i="1"/>
  <c r="AG183" i="1"/>
  <c r="AU183" i="1"/>
  <c r="AT183" i="1"/>
  <c r="AS183" i="1"/>
  <c r="AQ183" i="1"/>
  <c r="AN183" i="1"/>
  <c r="AM183" i="1"/>
  <c r="AE183" i="1"/>
  <c r="W183" i="1"/>
  <c r="AC183" i="1"/>
  <c r="V183" i="1"/>
  <c r="AB183" i="1"/>
  <c r="AA183" i="1"/>
  <c r="Y183" i="1"/>
  <c r="B183" i="1"/>
  <c r="AK182" i="1"/>
  <c r="AW182" i="1"/>
  <c r="AG182" i="1"/>
  <c r="AU182" i="1"/>
  <c r="AT182" i="1"/>
  <c r="AS182" i="1"/>
  <c r="AQ182" i="1"/>
  <c r="AN182" i="1"/>
  <c r="AM182" i="1"/>
  <c r="AE182" i="1"/>
  <c r="W182" i="1"/>
  <c r="AC182" i="1"/>
  <c r="V182" i="1"/>
  <c r="AB182" i="1"/>
  <c r="AA182" i="1"/>
  <c r="Y182" i="1"/>
  <c r="B182" i="1"/>
  <c r="AK181" i="1"/>
  <c r="AW181" i="1"/>
  <c r="AG181" i="1"/>
  <c r="AU181" i="1"/>
  <c r="AT181" i="1"/>
  <c r="AS181" i="1"/>
  <c r="AQ181" i="1"/>
  <c r="AN181" i="1"/>
  <c r="AM181" i="1"/>
  <c r="AE181" i="1"/>
  <c r="W181" i="1"/>
  <c r="AC181" i="1"/>
  <c r="V181" i="1"/>
  <c r="AB181" i="1"/>
  <c r="AA181" i="1"/>
  <c r="Y181" i="1"/>
  <c r="B181" i="1"/>
  <c r="AK180" i="1"/>
  <c r="AW180" i="1"/>
  <c r="AG180" i="1"/>
  <c r="AU180" i="1"/>
  <c r="AT180" i="1"/>
  <c r="AS180" i="1"/>
  <c r="AQ180" i="1"/>
  <c r="AN180" i="1"/>
  <c r="AM180" i="1"/>
  <c r="AE180" i="1"/>
  <c r="W180" i="1"/>
  <c r="AC180" i="1"/>
  <c r="V180" i="1"/>
  <c r="AB180" i="1"/>
  <c r="AA180" i="1"/>
  <c r="Y180" i="1"/>
  <c r="B180" i="1"/>
  <c r="AK179" i="1"/>
  <c r="AW179" i="1"/>
  <c r="AG179" i="1"/>
  <c r="AU179" i="1"/>
  <c r="AT179" i="1"/>
  <c r="AS179" i="1"/>
  <c r="AQ179" i="1"/>
  <c r="AN179" i="1"/>
  <c r="AM179" i="1"/>
  <c r="AE179" i="1"/>
  <c r="W179" i="1"/>
  <c r="AC179" i="1"/>
  <c r="V179" i="1"/>
  <c r="AB179" i="1"/>
  <c r="AA179" i="1"/>
  <c r="Y179" i="1"/>
  <c r="B179" i="1"/>
  <c r="AK178" i="1"/>
  <c r="AW178" i="1"/>
  <c r="AG178" i="1"/>
  <c r="AU178" i="1"/>
  <c r="AT178" i="1"/>
  <c r="AS178" i="1"/>
  <c r="AQ178" i="1"/>
  <c r="AN178" i="1"/>
  <c r="AM178" i="1"/>
  <c r="AE178" i="1"/>
  <c r="W178" i="1"/>
  <c r="AC178" i="1"/>
  <c r="V178" i="1"/>
  <c r="AB178" i="1"/>
  <c r="AA178" i="1"/>
  <c r="Y178" i="1"/>
  <c r="B178" i="1"/>
  <c r="AK177" i="1"/>
  <c r="AW177" i="1"/>
  <c r="AG177" i="1"/>
  <c r="AU177" i="1"/>
  <c r="AT177" i="1"/>
  <c r="AS177" i="1"/>
  <c r="AQ177" i="1"/>
  <c r="AN177" i="1"/>
  <c r="AM177" i="1"/>
  <c r="AE177" i="1"/>
  <c r="W177" i="1"/>
  <c r="AC177" i="1"/>
  <c r="V177" i="1"/>
  <c r="AB177" i="1"/>
  <c r="AA177" i="1"/>
  <c r="Y177" i="1"/>
  <c r="B177" i="1"/>
  <c r="AK176" i="1"/>
  <c r="AW176" i="1"/>
  <c r="AG176" i="1"/>
  <c r="AU176" i="1"/>
  <c r="AT176" i="1"/>
  <c r="AS176" i="1"/>
  <c r="AQ176" i="1"/>
  <c r="AN176" i="1"/>
  <c r="AM176" i="1"/>
  <c r="AE176" i="1"/>
  <c r="W176" i="1"/>
  <c r="AC176" i="1"/>
  <c r="V176" i="1"/>
  <c r="AB176" i="1"/>
  <c r="AA176" i="1"/>
  <c r="Y176" i="1"/>
  <c r="B176" i="1"/>
  <c r="AK175" i="1"/>
  <c r="AW175" i="1"/>
  <c r="AG175" i="1"/>
  <c r="AU175" i="1"/>
  <c r="AT175" i="1"/>
  <c r="AS175" i="1"/>
  <c r="AQ175" i="1"/>
  <c r="AN175" i="1"/>
  <c r="AM175" i="1"/>
  <c r="AE175" i="1"/>
  <c r="W175" i="1"/>
  <c r="AC175" i="1"/>
  <c r="V175" i="1"/>
  <c r="AB175" i="1"/>
  <c r="AA175" i="1"/>
  <c r="Y175" i="1"/>
  <c r="B175" i="1"/>
  <c r="AK174" i="1"/>
  <c r="AW174" i="1"/>
  <c r="AG174" i="1"/>
  <c r="AU174" i="1"/>
  <c r="AT174" i="1"/>
  <c r="AS174" i="1"/>
  <c r="AQ174" i="1"/>
  <c r="AN174" i="1"/>
  <c r="AM174" i="1"/>
  <c r="AE174" i="1"/>
  <c r="W174" i="1"/>
  <c r="AC174" i="1"/>
  <c r="V174" i="1"/>
  <c r="AB174" i="1"/>
  <c r="AA174" i="1"/>
  <c r="Y174" i="1"/>
  <c r="B174" i="1"/>
  <c r="AK173" i="1"/>
  <c r="AW173" i="1"/>
  <c r="AG173" i="1"/>
  <c r="AU173" i="1"/>
  <c r="AT173" i="1"/>
  <c r="AS173" i="1"/>
  <c r="AQ173" i="1"/>
  <c r="AN173" i="1"/>
  <c r="AM173" i="1"/>
  <c r="AE173" i="1"/>
  <c r="W173" i="1"/>
  <c r="AC173" i="1"/>
  <c r="V173" i="1"/>
  <c r="AB173" i="1"/>
  <c r="AA173" i="1"/>
  <c r="Y173" i="1"/>
  <c r="B173" i="1"/>
  <c r="AK172" i="1"/>
  <c r="AW172" i="1"/>
  <c r="AG172" i="1"/>
  <c r="AU172" i="1"/>
  <c r="AT172" i="1"/>
  <c r="AS172" i="1"/>
  <c r="AQ172" i="1"/>
  <c r="AN172" i="1"/>
  <c r="AM172" i="1"/>
  <c r="AE172" i="1"/>
  <c r="W172" i="1"/>
  <c r="AC172" i="1"/>
  <c r="V172" i="1"/>
  <c r="AB172" i="1"/>
  <c r="AA172" i="1"/>
  <c r="Y172" i="1"/>
  <c r="B172" i="1"/>
  <c r="AK171" i="1"/>
  <c r="AW171" i="1"/>
  <c r="AG171" i="1"/>
  <c r="AU171" i="1"/>
  <c r="AT171" i="1"/>
  <c r="AS171" i="1"/>
  <c r="AQ171" i="1"/>
  <c r="AN171" i="1"/>
  <c r="AM171" i="1"/>
  <c r="AE171" i="1"/>
  <c r="W171" i="1"/>
  <c r="AC171" i="1"/>
  <c r="V171" i="1"/>
  <c r="AB171" i="1"/>
  <c r="AA171" i="1"/>
  <c r="Y171" i="1"/>
  <c r="B171" i="1"/>
  <c r="AK170" i="1"/>
  <c r="AW170" i="1"/>
  <c r="AG170" i="1"/>
  <c r="AU170" i="1"/>
  <c r="AT170" i="1"/>
  <c r="AS170" i="1"/>
  <c r="AQ170" i="1"/>
  <c r="AN170" i="1"/>
  <c r="AM170" i="1"/>
  <c r="AE170" i="1"/>
  <c r="W170" i="1"/>
  <c r="AC170" i="1"/>
  <c r="V170" i="1"/>
  <c r="AB170" i="1"/>
  <c r="AA170" i="1"/>
  <c r="Y170" i="1"/>
  <c r="B170" i="1"/>
  <c r="AK169" i="1"/>
  <c r="AW169" i="1"/>
  <c r="AG169" i="1"/>
  <c r="AU169" i="1"/>
  <c r="AT169" i="1"/>
  <c r="AS169" i="1"/>
  <c r="AQ169" i="1"/>
  <c r="AN169" i="1"/>
  <c r="AM169" i="1"/>
  <c r="AE169" i="1"/>
  <c r="W169" i="1"/>
  <c r="AC169" i="1"/>
  <c r="V169" i="1"/>
  <c r="AB169" i="1"/>
  <c r="AA169" i="1"/>
  <c r="Y169" i="1"/>
  <c r="B169" i="1"/>
  <c r="AK168" i="1"/>
  <c r="AW168" i="1"/>
  <c r="AG168" i="1"/>
  <c r="AU168" i="1"/>
  <c r="AT168" i="1"/>
  <c r="AS168" i="1"/>
  <c r="AQ168" i="1"/>
  <c r="AN168" i="1"/>
  <c r="AM168" i="1"/>
  <c r="AE168" i="1"/>
  <c r="W168" i="1"/>
  <c r="AC168" i="1"/>
  <c r="V168" i="1"/>
  <c r="AB168" i="1"/>
  <c r="AA168" i="1"/>
  <c r="Y168" i="1"/>
  <c r="B168" i="1"/>
  <c r="AK167" i="1"/>
  <c r="AW167" i="1"/>
  <c r="AG167" i="1"/>
  <c r="AU167" i="1"/>
  <c r="AT167" i="1"/>
  <c r="AS167" i="1"/>
  <c r="AQ167" i="1"/>
  <c r="AN167" i="1"/>
  <c r="AM167" i="1"/>
  <c r="AE167" i="1"/>
  <c r="W167" i="1"/>
  <c r="AC167" i="1"/>
  <c r="V167" i="1"/>
  <c r="AB167" i="1"/>
  <c r="AA167" i="1"/>
  <c r="Y167" i="1"/>
  <c r="B167" i="1"/>
  <c r="AK121" i="1"/>
  <c r="AW121" i="1"/>
  <c r="AG121" i="1"/>
  <c r="AU121" i="1"/>
  <c r="AT121" i="1"/>
  <c r="AS121" i="1"/>
  <c r="AQ121" i="1"/>
  <c r="AN121" i="1"/>
  <c r="AM121" i="1"/>
  <c r="AE121" i="1"/>
  <c r="W121" i="1"/>
  <c r="AC121" i="1"/>
  <c r="V121" i="1"/>
  <c r="AB121" i="1"/>
  <c r="AA121" i="1"/>
  <c r="Y121" i="1"/>
  <c r="B121" i="1"/>
  <c r="AK120" i="1"/>
  <c r="AW120" i="1"/>
  <c r="AG120" i="1"/>
  <c r="AU120" i="1"/>
  <c r="AT120" i="1"/>
  <c r="AS120" i="1"/>
  <c r="AQ120" i="1"/>
  <c r="AN120" i="1"/>
  <c r="AM120" i="1"/>
  <c r="AE120" i="1"/>
  <c r="W120" i="1"/>
  <c r="AC120" i="1"/>
  <c r="V120" i="1"/>
  <c r="AB120" i="1"/>
  <c r="AA120" i="1"/>
  <c r="Y120" i="1"/>
  <c r="B120" i="1"/>
  <c r="AK119" i="1"/>
  <c r="AW119" i="1"/>
  <c r="AG119" i="1"/>
  <c r="AU119" i="1"/>
  <c r="AT119" i="1"/>
  <c r="AS119" i="1"/>
  <c r="AQ119" i="1"/>
  <c r="AN119" i="1"/>
  <c r="AM119" i="1"/>
  <c r="AE119" i="1"/>
  <c r="W119" i="1"/>
  <c r="AC119" i="1"/>
  <c r="V119" i="1"/>
  <c r="AB119" i="1"/>
  <c r="AA119" i="1"/>
  <c r="Y119" i="1"/>
  <c r="B119" i="1"/>
  <c r="AK118" i="1"/>
  <c r="AW118" i="1"/>
  <c r="AG118" i="1"/>
  <c r="AU118" i="1"/>
  <c r="AT118" i="1"/>
  <c r="AS118" i="1"/>
  <c r="AQ118" i="1"/>
  <c r="AN118" i="1"/>
  <c r="AM118" i="1"/>
  <c r="AE118" i="1"/>
  <c r="W118" i="1"/>
  <c r="AC118" i="1"/>
  <c r="V118" i="1"/>
  <c r="AB118" i="1"/>
  <c r="AA118" i="1"/>
  <c r="Y118" i="1"/>
  <c r="B118" i="1"/>
  <c r="AK117" i="1"/>
  <c r="AW117" i="1"/>
  <c r="AG117" i="1"/>
  <c r="AU117" i="1"/>
  <c r="AT117" i="1"/>
  <c r="AS117" i="1"/>
  <c r="AQ117" i="1"/>
  <c r="AN117" i="1"/>
  <c r="AM117" i="1"/>
  <c r="AE117" i="1"/>
  <c r="W117" i="1"/>
  <c r="AC117" i="1"/>
  <c r="V117" i="1"/>
  <c r="AB117" i="1"/>
  <c r="AA117" i="1"/>
  <c r="Y117" i="1"/>
  <c r="B117" i="1"/>
  <c r="AK116" i="1"/>
  <c r="AW116" i="1"/>
  <c r="AG116" i="1"/>
  <c r="AU116" i="1"/>
  <c r="AT116" i="1"/>
  <c r="AS116" i="1"/>
  <c r="AQ116" i="1"/>
  <c r="AN116" i="1"/>
  <c r="AM116" i="1"/>
  <c r="AE116" i="1"/>
  <c r="W116" i="1"/>
  <c r="AC116" i="1"/>
  <c r="V116" i="1"/>
  <c r="AB116" i="1"/>
  <c r="AA116" i="1"/>
  <c r="Y116" i="1"/>
  <c r="B116" i="1"/>
  <c r="AK115" i="1"/>
  <c r="AW115" i="1"/>
  <c r="AG115" i="1"/>
  <c r="AU115" i="1"/>
  <c r="AT115" i="1"/>
  <c r="AS115" i="1"/>
  <c r="AQ115" i="1"/>
  <c r="AN115" i="1"/>
  <c r="AM115" i="1"/>
  <c r="AE115" i="1"/>
  <c r="W115" i="1"/>
  <c r="AC115" i="1"/>
  <c r="V115" i="1"/>
  <c r="AB115" i="1"/>
  <c r="AA115" i="1"/>
  <c r="Y115" i="1"/>
  <c r="B115" i="1"/>
  <c r="AK114" i="1"/>
  <c r="AW114" i="1"/>
  <c r="AG114" i="1"/>
  <c r="AU114" i="1"/>
  <c r="AT114" i="1"/>
  <c r="AS114" i="1"/>
  <c r="AQ114" i="1"/>
  <c r="AN114" i="1"/>
  <c r="AM114" i="1"/>
  <c r="AE114" i="1"/>
  <c r="W114" i="1"/>
  <c r="AC114" i="1"/>
  <c r="V114" i="1"/>
  <c r="AB114" i="1"/>
  <c r="AA114" i="1"/>
  <c r="Y114" i="1"/>
  <c r="B114" i="1"/>
  <c r="AK113" i="1"/>
  <c r="AW113" i="1"/>
  <c r="AG113" i="1"/>
  <c r="AU113" i="1"/>
  <c r="AT113" i="1"/>
  <c r="AS113" i="1"/>
  <c r="AQ113" i="1"/>
  <c r="AN113" i="1"/>
  <c r="AM113" i="1"/>
  <c r="AE113" i="1"/>
  <c r="W113" i="1"/>
  <c r="AC113" i="1"/>
  <c r="V113" i="1"/>
  <c r="AB113" i="1"/>
  <c r="AA113" i="1"/>
  <c r="Y113" i="1"/>
  <c r="B113" i="1"/>
  <c r="AK112" i="1"/>
  <c r="AW112" i="1"/>
  <c r="AG112" i="1"/>
  <c r="AU112" i="1"/>
  <c r="AT112" i="1"/>
  <c r="AS112" i="1"/>
  <c r="AQ112" i="1"/>
  <c r="AN112" i="1"/>
  <c r="AM112" i="1"/>
  <c r="AE112" i="1"/>
  <c r="W112" i="1"/>
  <c r="AC112" i="1"/>
  <c r="V112" i="1"/>
  <c r="AB112" i="1"/>
  <c r="AA112" i="1"/>
  <c r="Y112" i="1"/>
  <c r="B112" i="1"/>
  <c r="AK111" i="1"/>
  <c r="AW111" i="1"/>
  <c r="AG111" i="1"/>
  <c r="AU111" i="1"/>
  <c r="AT111" i="1"/>
  <c r="AS111" i="1"/>
  <c r="AQ111" i="1"/>
  <c r="AN111" i="1"/>
  <c r="AM111" i="1"/>
  <c r="AE111" i="1"/>
  <c r="W111" i="1"/>
  <c r="AC111" i="1"/>
  <c r="V111" i="1"/>
  <c r="AB111" i="1"/>
  <c r="AA111" i="1"/>
  <c r="Y111" i="1"/>
  <c r="B111" i="1"/>
  <c r="AK110" i="1"/>
  <c r="AW110" i="1"/>
  <c r="AG110" i="1"/>
  <c r="AU110" i="1"/>
  <c r="AT110" i="1"/>
  <c r="AS110" i="1"/>
  <c r="AQ110" i="1"/>
  <c r="AN110" i="1"/>
  <c r="AM110" i="1"/>
  <c r="AE110" i="1"/>
  <c r="W110" i="1"/>
  <c r="AC110" i="1"/>
  <c r="V110" i="1"/>
  <c r="AB110" i="1"/>
  <c r="AA110" i="1"/>
  <c r="Y110" i="1"/>
  <c r="B110" i="1"/>
  <c r="AK109" i="1"/>
  <c r="AW109" i="1"/>
  <c r="AG109" i="1"/>
  <c r="AU109" i="1"/>
  <c r="AT109" i="1"/>
  <c r="AS109" i="1"/>
  <c r="AQ109" i="1"/>
  <c r="AN109" i="1"/>
  <c r="AM109" i="1"/>
  <c r="AE109" i="1"/>
  <c r="W109" i="1"/>
  <c r="AC109" i="1"/>
  <c r="V109" i="1"/>
  <c r="AB109" i="1"/>
  <c r="AA109" i="1"/>
  <c r="Y109" i="1"/>
  <c r="B109" i="1"/>
  <c r="AK108" i="1"/>
  <c r="AW108" i="1"/>
  <c r="AG108" i="1"/>
  <c r="AU108" i="1"/>
  <c r="AT108" i="1"/>
  <c r="AS108" i="1"/>
  <c r="AQ108" i="1"/>
  <c r="AN108" i="1"/>
  <c r="AM108" i="1"/>
  <c r="AE108" i="1"/>
  <c r="W108" i="1"/>
  <c r="AC108" i="1"/>
  <c r="V108" i="1"/>
  <c r="AB108" i="1"/>
  <c r="AA108" i="1"/>
  <c r="Y108" i="1"/>
  <c r="B108" i="1"/>
  <c r="AK107" i="1"/>
  <c r="AW107" i="1"/>
  <c r="AG107" i="1"/>
  <c r="AU107" i="1"/>
  <c r="AT107" i="1"/>
  <c r="AS107" i="1"/>
  <c r="AQ107" i="1"/>
  <c r="AN107" i="1"/>
  <c r="AM107" i="1"/>
  <c r="AE107" i="1"/>
  <c r="W107" i="1"/>
  <c r="AC107" i="1"/>
  <c r="V107" i="1"/>
  <c r="AB107" i="1"/>
  <c r="AA107" i="1"/>
  <c r="Y107" i="1"/>
  <c r="B107" i="1"/>
  <c r="AK106" i="1"/>
  <c r="AW106" i="1"/>
  <c r="AG106" i="1"/>
  <c r="AU106" i="1"/>
  <c r="AT106" i="1"/>
  <c r="AS106" i="1"/>
  <c r="AQ106" i="1"/>
  <c r="AN106" i="1"/>
  <c r="AM106" i="1"/>
  <c r="AE106" i="1"/>
  <c r="W106" i="1"/>
  <c r="AC106" i="1"/>
  <c r="V106" i="1"/>
  <c r="AB106" i="1"/>
  <c r="AA106" i="1"/>
  <c r="Y106" i="1"/>
  <c r="B106" i="1"/>
  <c r="AK137" i="1"/>
  <c r="AW137" i="1"/>
  <c r="AG137" i="1"/>
  <c r="AU137" i="1"/>
  <c r="AT137" i="1"/>
  <c r="AS137" i="1"/>
  <c r="AQ137" i="1"/>
  <c r="AN137" i="1"/>
  <c r="AM137" i="1"/>
  <c r="AE137" i="1"/>
  <c r="W137" i="1"/>
  <c r="AC137" i="1"/>
  <c r="V137" i="1"/>
  <c r="AB137" i="1"/>
  <c r="AA137" i="1"/>
  <c r="Y137" i="1"/>
  <c r="B137" i="1"/>
  <c r="AK136" i="1"/>
  <c r="AW136" i="1"/>
  <c r="AG136" i="1"/>
  <c r="AU136" i="1"/>
  <c r="AT136" i="1"/>
  <c r="AS136" i="1"/>
  <c r="AQ136" i="1"/>
  <c r="AN136" i="1"/>
  <c r="AM136" i="1"/>
  <c r="AE136" i="1"/>
  <c r="W136" i="1"/>
  <c r="AC136" i="1"/>
  <c r="V136" i="1"/>
  <c r="AB136" i="1"/>
  <c r="AA136" i="1"/>
  <c r="Y136" i="1"/>
  <c r="B136" i="1"/>
  <c r="AK135" i="1"/>
  <c r="AW135" i="1"/>
  <c r="AG135" i="1"/>
  <c r="AU135" i="1"/>
  <c r="AT135" i="1"/>
  <c r="AS135" i="1"/>
  <c r="AQ135" i="1"/>
  <c r="AN135" i="1"/>
  <c r="AM135" i="1"/>
  <c r="AE135" i="1"/>
  <c r="W135" i="1"/>
  <c r="AC135" i="1"/>
  <c r="V135" i="1"/>
  <c r="AB135" i="1"/>
  <c r="AA135" i="1"/>
  <c r="Y135" i="1"/>
  <c r="B135" i="1"/>
  <c r="AK134" i="1"/>
  <c r="AW134" i="1"/>
  <c r="AG134" i="1"/>
  <c r="AU134" i="1"/>
  <c r="AT134" i="1"/>
  <c r="AS134" i="1"/>
  <c r="AQ134" i="1"/>
  <c r="AN134" i="1"/>
  <c r="AM134" i="1"/>
  <c r="AE134" i="1"/>
  <c r="W134" i="1"/>
  <c r="AC134" i="1"/>
  <c r="V134" i="1"/>
  <c r="AB134" i="1"/>
  <c r="AA134" i="1"/>
  <c r="Y134" i="1"/>
  <c r="B134" i="1"/>
  <c r="AK133" i="1"/>
  <c r="AW133" i="1"/>
  <c r="AG133" i="1"/>
  <c r="AU133" i="1"/>
  <c r="AT133" i="1"/>
  <c r="AS133" i="1"/>
  <c r="AQ133" i="1"/>
  <c r="AN133" i="1"/>
  <c r="AM133" i="1"/>
  <c r="AE133" i="1"/>
  <c r="W133" i="1"/>
  <c r="AC133" i="1"/>
  <c r="V133" i="1"/>
  <c r="AB133" i="1"/>
  <c r="AA133" i="1"/>
  <c r="Y133" i="1"/>
  <c r="B133" i="1"/>
  <c r="AK132" i="1"/>
  <c r="AW132" i="1"/>
  <c r="AG132" i="1"/>
  <c r="AU132" i="1"/>
  <c r="AT132" i="1"/>
  <c r="AS132" i="1"/>
  <c r="AQ132" i="1"/>
  <c r="AN132" i="1"/>
  <c r="AM132" i="1"/>
  <c r="AE132" i="1"/>
  <c r="W132" i="1"/>
  <c r="AC132" i="1"/>
  <c r="V132" i="1"/>
  <c r="AB132" i="1"/>
  <c r="AA132" i="1"/>
  <c r="Y132" i="1"/>
  <c r="B132" i="1"/>
  <c r="AK131" i="1"/>
  <c r="AW131" i="1"/>
  <c r="AG131" i="1"/>
  <c r="AU131" i="1"/>
  <c r="AT131" i="1"/>
  <c r="AS131" i="1"/>
  <c r="AQ131" i="1"/>
  <c r="AN131" i="1"/>
  <c r="AM131" i="1"/>
  <c r="AE131" i="1"/>
  <c r="W131" i="1"/>
  <c r="AC131" i="1"/>
  <c r="V131" i="1"/>
  <c r="AB131" i="1"/>
  <c r="AA131" i="1"/>
  <c r="Y131" i="1"/>
  <c r="B131" i="1"/>
  <c r="AK130" i="1"/>
  <c r="AW130" i="1"/>
  <c r="AG130" i="1"/>
  <c r="AU130" i="1"/>
  <c r="AT130" i="1"/>
  <c r="AS130" i="1"/>
  <c r="AQ130" i="1"/>
  <c r="AN130" i="1"/>
  <c r="AM130" i="1"/>
  <c r="AE130" i="1"/>
  <c r="W130" i="1"/>
  <c r="AC130" i="1"/>
  <c r="V130" i="1"/>
  <c r="AB130" i="1"/>
  <c r="AA130" i="1"/>
  <c r="Y130" i="1"/>
  <c r="B130" i="1"/>
  <c r="AK129" i="1"/>
  <c r="AW129" i="1"/>
  <c r="AG129" i="1"/>
  <c r="AU129" i="1"/>
  <c r="AT129" i="1"/>
  <c r="AS129" i="1"/>
  <c r="AQ129" i="1"/>
  <c r="AN129" i="1"/>
  <c r="AM129" i="1"/>
  <c r="AE129" i="1"/>
  <c r="W129" i="1"/>
  <c r="AC129" i="1"/>
  <c r="V129" i="1"/>
  <c r="AB129" i="1"/>
  <c r="AA129" i="1"/>
  <c r="Y129" i="1"/>
  <c r="B129" i="1"/>
  <c r="AK128" i="1"/>
  <c r="AW128" i="1"/>
  <c r="AG128" i="1"/>
  <c r="AU128" i="1"/>
  <c r="AT128" i="1"/>
  <c r="AS128" i="1"/>
  <c r="AQ128" i="1"/>
  <c r="AN128" i="1"/>
  <c r="AM128" i="1"/>
  <c r="AE128" i="1"/>
  <c r="W128" i="1"/>
  <c r="AC128" i="1"/>
  <c r="V128" i="1"/>
  <c r="AB128" i="1"/>
  <c r="AA128" i="1"/>
  <c r="Y128" i="1"/>
  <c r="B128" i="1"/>
  <c r="AK127" i="1"/>
  <c r="AW127" i="1"/>
  <c r="AG127" i="1"/>
  <c r="AU127" i="1"/>
  <c r="AT127" i="1"/>
  <c r="AS127" i="1"/>
  <c r="AQ127" i="1"/>
  <c r="AN127" i="1"/>
  <c r="AM127" i="1"/>
  <c r="AE127" i="1"/>
  <c r="W127" i="1"/>
  <c r="AC127" i="1"/>
  <c r="V127" i="1"/>
  <c r="AB127" i="1"/>
  <c r="AA127" i="1"/>
  <c r="Y127" i="1"/>
  <c r="B127" i="1"/>
  <c r="AK126" i="1"/>
  <c r="AW126" i="1"/>
  <c r="AG126" i="1"/>
  <c r="AU126" i="1"/>
  <c r="AT126" i="1"/>
  <c r="AS126" i="1"/>
  <c r="AQ126" i="1"/>
  <c r="AN126" i="1"/>
  <c r="AM126" i="1"/>
  <c r="AE126" i="1"/>
  <c r="W126" i="1"/>
  <c r="AC126" i="1"/>
  <c r="V126" i="1"/>
  <c r="AB126" i="1"/>
  <c r="AA126" i="1"/>
  <c r="Y126" i="1"/>
  <c r="B126" i="1"/>
  <c r="AK125" i="1"/>
  <c r="AW125" i="1"/>
  <c r="AG125" i="1"/>
  <c r="AU125" i="1"/>
  <c r="AT125" i="1"/>
  <c r="AS125" i="1"/>
  <c r="AQ125" i="1"/>
  <c r="AN125" i="1"/>
  <c r="AM125" i="1"/>
  <c r="AE125" i="1"/>
  <c r="W125" i="1"/>
  <c r="AC125" i="1"/>
  <c r="V125" i="1"/>
  <c r="AB125" i="1"/>
  <c r="AA125" i="1"/>
  <c r="Y125" i="1"/>
  <c r="B125" i="1"/>
  <c r="AK124" i="1"/>
  <c r="AW124" i="1"/>
  <c r="AG124" i="1"/>
  <c r="AU124" i="1"/>
  <c r="AT124" i="1"/>
  <c r="AS124" i="1"/>
  <c r="AQ124" i="1"/>
  <c r="AN124" i="1"/>
  <c r="AM124" i="1"/>
  <c r="AE124" i="1"/>
  <c r="W124" i="1"/>
  <c r="AC124" i="1"/>
  <c r="V124" i="1"/>
  <c r="AB124" i="1"/>
  <c r="AA124" i="1"/>
  <c r="Y124" i="1"/>
  <c r="B124" i="1"/>
  <c r="AK123" i="1"/>
  <c r="AW123" i="1"/>
  <c r="AG123" i="1"/>
  <c r="AU123" i="1"/>
  <c r="AT123" i="1"/>
  <c r="AS123" i="1"/>
  <c r="AQ123" i="1"/>
  <c r="AN123" i="1"/>
  <c r="AM123" i="1"/>
  <c r="AE123" i="1"/>
  <c r="W123" i="1"/>
  <c r="AC123" i="1"/>
  <c r="V123" i="1"/>
  <c r="AB123" i="1"/>
  <c r="AA123" i="1"/>
  <c r="Y123" i="1"/>
  <c r="B123" i="1"/>
  <c r="AK122" i="1"/>
  <c r="AW122" i="1"/>
  <c r="AG122" i="1"/>
  <c r="AU122" i="1"/>
  <c r="AT122" i="1"/>
  <c r="AS122" i="1"/>
  <c r="AQ122" i="1"/>
  <c r="AN122" i="1"/>
  <c r="AM122" i="1"/>
  <c r="AE122" i="1"/>
  <c r="W122" i="1"/>
  <c r="AC122" i="1"/>
  <c r="V122" i="1"/>
  <c r="AB122" i="1"/>
  <c r="AA122" i="1"/>
  <c r="Y122" i="1"/>
  <c r="B122" i="1"/>
  <c r="O285" i="1"/>
  <c r="O286" i="1"/>
  <c r="O288" i="1"/>
  <c r="O289" i="1"/>
  <c r="O290" i="1"/>
  <c r="O291" i="1"/>
  <c r="O296" i="1"/>
  <c r="O297" i="1"/>
  <c r="O298" i="1"/>
  <c r="O299" i="1"/>
  <c r="AK57" i="1"/>
  <c r="AW57" i="1"/>
  <c r="AG57" i="1"/>
  <c r="AU57" i="1"/>
  <c r="AT57" i="1"/>
  <c r="AS57" i="1"/>
  <c r="AQ57" i="1"/>
  <c r="AN57" i="1"/>
  <c r="AM57" i="1"/>
  <c r="AE57" i="1"/>
  <c r="W57" i="1"/>
  <c r="AC57" i="1"/>
  <c r="V57" i="1"/>
  <c r="AB57" i="1"/>
  <c r="AA57" i="1"/>
  <c r="Y57" i="1"/>
  <c r="B57" i="1"/>
  <c r="AK56" i="1"/>
  <c r="AW56" i="1"/>
  <c r="AG56" i="1"/>
  <c r="AU56" i="1"/>
  <c r="AT56" i="1"/>
  <c r="AS56" i="1"/>
  <c r="AQ56" i="1"/>
  <c r="AN56" i="1"/>
  <c r="AM56" i="1"/>
  <c r="AE56" i="1"/>
  <c r="W56" i="1"/>
  <c r="AC56" i="1"/>
  <c r="V56" i="1"/>
  <c r="AB56" i="1"/>
  <c r="AA56" i="1"/>
  <c r="Y56" i="1"/>
  <c r="B56" i="1"/>
  <c r="AK55" i="1"/>
  <c r="AW55" i="1"/>
  <c r="AG55" i="1"/>
  <c r="AU55" i="1"/>
  <c r="AT55" i="1"/>
  <c r="AS55" i="1"/>
  <c r="AQ55" i="1"/>
  <c r="AN55" i="1"/>
  <c r="AM55" i="1"/>
  <c r="AE55" i="1"/>
  <c r="W55" i="1"/>
  <c r="AC55" i="1"/>
  <c r="V55" i="1"/>
  <c r="AB55" i="1"/>
  <c r="AA55" i="1"/>
  <c r="Y55" i="1"/>
  <c r="B55" i="1"/>
  <c r="AK54" i="1"/>
  <c r="AW54" i="1"/>
  <c r="AG54" i="1"/>
  <c r="AU54" i="1"/>
  <c r="AT54" i="1"/>
  <c r="AS54" i="1"/>
  <c r="AQ54" i="1"/>
  <c r="AN54" i="1"/>
  <c r="AM54" i="1"/>
  <c r="AE54" i="1"/>
  <c r="W54" i="1"/>
  <c r="AC54" i="1"/>
  <c r="V54" i="1"/>
  <c r="AB54" i="1"/>
  <c r="AA54" i="1"/>
  <c r="Y54" i="1"/>
  <c r="B54" i="1"/>
  <c r="AK53" i="1"/>
  <c r="AW53" i="1"/>
  <c r="AG53" i="1"/>
  <c r="AU53" i="1"/>
  <c r="AT53" i="1"/>
  <c r="AS53" i="1"/>
  <c r="AQ53" i="1"/>
  <c r="AN53" i="1"/>
  <c r="AM53" i="1"/>
  <c r="AE53" i="1"/>
  <c r="W53" i="1"/>
  <c r="AC53" i="1"/>
  <c r="V53" i="1"/>
  <c r="AB53" i="1"/>
  <c r="AA53" i="1"/>
  <c r="Y53" i="1"/>
  <c r="B53" i="1"/>
  <c r="AK52" i="1"/>
  <c r="AW52" i="1"/>
  <c r="AG52" i="1"/>
  <c r="AU52" i="1"/>
  <c r="AT52" i="1"/>
  <c r="AS52" i="1"/>
  <c r="AQ52" i="1"/>
  <c r="AN52" i="1"/>
  <c r="AM52" i="1"/>
  <c r="AE52" i="1"/>
  <c r="W52" i="1"/>
  <c r="AC52" i="1"/>
  <c r="V52" i="1"/>
  <c r="AB52" i="1"/>
  <c r="AA52" i="1"/>
  <c r="Y52" i="1"/>
  <c r="B52" i="1"/>
  <c r="AK51" i="1"/>
  <c r="AW51" i="1"/>
  <c r="AG51" i="1"/>
  <c r="AU51" i="1"/>
  <c r="AT51" i="1"/>
  <c r="AS51" i="1"/>
  <c r="AQ51" i="1"/>
  <c r="AN51" i="1"/>
  <c r="AM51" i="1"/>
  <c r="AE51" i="1"/>
  <c r="W51" i="1"/>
  <c r="AC51" i="1"/>
  <c r="V51" i="1"/>
  <c r="AB51" i="1"/>
  <c r="AA51" i="1"/>
  <c r="Y51" i="1"/>
  <c r="B51" i="1"/>
  <c r="AK50" i="1"/>
  <c r="AW50" i="1"/>
  <c r="AG50" i="1"/>
  <c r="AU50" i="1"/>
  <c r="AT50" i="1"/>
  <c r="AS50" i="1"/>
  <c r="AQ50" i="1"/>
  <c r="AN50" i="1"/>
  <c r="AM50" i="1"/>
  <c r="AE50" i="1"/>
  <c r="W50" i="1"/>
  <c r="AC50" i="1"/>
  <c r="V50" i="1"/>
  <c r="AB50" i="1"/>
  <c r="AA50" i="1"/>
  <c r="Y50" i="1"/>
  <c r="B50" i="1"/>
  <c r="AK49" i="1"/>
  <c r="AW49" i="1"/>
  <c r="AG49" i="1"/>
  <c r="AU49" i="1"/>
  <c r="AT49" i="1"/>
  <c r="AS49" i="1"/>
  <c r="AQ49" i="1"/>
  <c r="AN49" i="1"/>
  <c r="AM49" i="1"/>
  <c r="AE49" i="1"/>
  <c r="W49" i="1"/>
  <c r="AC49" i="1"/>
  <c r="V49" i="1"/>
  <c r="AB49" i="1"/>
  <c r="AA49" i="1"/>
  <c r="Y49" i="1"/>
  <c r="B49" i="1"/>
  <c r="AK48" i="1"/>
  <c r="AW48" i="1"/>
  <c r="AG48" i="1"/>
  <c r="AU48" i="1"/>
  <c r="AT48" i="1"/>
  <c r="AS48" i="1"/>
  <c r="AQ48" i="1"/>
  <c r="AN48" i="1"/>
  <c r="AM48" i="1"/>
  <c r="AE48" i="1"/>
  <c r="W48" i="1"/>
  <c r="AC48" i="1"/>
  <c r="V48" i="1"/>
  <c r="AB48" i="1"/>
  <c r="AA48" i="1"/>
  <c r="Y48" i="1"/>
  <c r="B48" i="1"/>
  <c r="AK47" i="1"/>
  <c r="AW47" i="1"/>
  <c r="AG47" i="1"/>
  <c r="AU47" i="1"/>
  <c r="AT47" i="1"/>
  <c r="AS47" i="1"/>
  <c r="AQ47" i="1"/>
  <c r="AN47" i="1"/>
  <c r="AM47" i="1"/>
  <c r="AE47" i="1"/>
  <c r="W47" i="1"/>
  <c r="AC47" i="1"/>
  <c r="V47" i="1"/>
  <c r="AB47" i="1"/>
  <c r="AA47" i="1"/>
  <c r="Y47" i="1"/>
  <c r="B47" i="1"/>
  <c r="AK46" i="1"/>
  <c r="AW46" i="1"/>
  <c r="AG46" i="1"/>
  <c r="AU46" i="1"/>
  <c r="AT46" i="1"/>
  <c r="AS46" i="1"/>
  <c r="AQ46" i="1"/>
  <c r="AN46" i="1"/>
  <c r="AM46" i="1"/>
  <c r="AE46" i="1"/>
  <c r="W46" i="1"/>
  <c r="AC46" i="1"/>
  <c r="V46" i="1"/>
  <c r="AB46" i="1"/>
  <c r="AA46" i="1"/>
  <c r="Y46" i="1"/>
  <c r="B46" i="1"/>
  <c r="AK45" i="1"/>
  <c r="AW45" i="1"/>
  <c r="AG45" i="1"/>
  <c r="AU45" i="1"/>
  <c r="AT45" i="1"/>
  <c r="AS45" i="1"/>
  <c r="AQ45" i="1"/>
  <c r="AN45" i="1"/>
  <c r="AM45" i="1"/>
  <c r="AE45" i="1"/>
  <c r="W45" i="1"/>
  <c r="AC45" i="1"/>
  <c r="V45" i="1"/>
  <c r="AB45" i="1"/>
  <c r="AA45" i="1"/>
  <c r="Y45" i="1"/>
  <c r="B45" i="1"/>
  <c r="AK44" i="1"/>
  <c r="AW44" i="1"/>
  <c r="AG44" i="1"/>
  <c r="AU44" i="1"/>
  <c r="AT44" i="1"/>
  <c r="AS44" i="1"/>
  <c r="AQ44" i="1"/>
  <c r="AN44" i="1"/>
  <c r="AM44" i="1"/>
  <c r="AE44" i="1"/>
  <c r="W44" i="1"/>
  <c r="AC44" i="1"/>
  <c r="V44" i="1"/>
  <c r="AB44" i="1"/>
  <c r="AA44" i="1"/>
  <c r="Y44" i="1"/>
  <c r="B44" i="1"/>
  <c r="AK43" i="1"/>
  <c r="AW43" i="1"/>
  <c r="AG43" i="1"/>
  <c r="AU43" i="1"/>
  <c r="AT43" i="1"/>
  <c r="AS43" i="1"/>
  <c r="AQ43" i="1"/>
  <c r="AN43" i="1"/>
  <c r="AM43" i="1"/>
  <c r="AE43" i="1"/>
  <c r="W43" i="1"/>
  <c r="AC43" i="1"/>
  <c r="V43" i="1"/>
  <c r="AB43" i="1"/>
  <c r="AA43" i="1"/>
  <c r="Y43" i="1"/>
  <c r="B43" i="1"/>
  <c r="AK42" i="1"/>
  <c r="AW42" i="1"/>
  <c r="AG42" i="1"/>
  <c r="AU42" i="1"/>
  <c r="AT42" i="1"/>
  <c r="AS42" i="1"/>
  <c r="AQ42" i="1"/>
  <c r="AN42" i="1"/>
  <c r="AM42" i="1"/>
  <c r="AE42" i="1"/>
  <c r="W42" i="1"/>
  <c r="AC42" i="1"/>
  <c r="V42" i="1"/>
  <c r="AB42" i="1"/>
  <c r="AA42" i="1"/>
  <c r="Y42" i="1"/>
  <c r="B42" i="1"/>
  <c r="AK73" i="1"/>
  <c r="AW73" i="1"/>
  <c r="AG73" i="1"/>
  <c r="AU73" i="1"/>
  <c r="AT73" i="1"/>
  <c r="AS73" i="1"/>
  <c r="AQ73" i="1"/>
  <c r="AN73" i="1"/>
  <c r="AM73" i="1"/>
  <c r="AE73" i="1"/>
  <c r="W73" i="1"/>
  <c r="AC73" i="1"/>
  <c r="V73" i="1"/>
  <c r="AB73" i="1"/>
  <c r="AA73" i="1"/>
  <c r="Y73" i="1"/>
  <c r="B73" i="1"/>
  <c r="AK72" i="1"/>
  <c r="AW72" i="1"/>
  <c r="AG72" i="1"/>
  <c r="AU72" i="1"/>
  <c r="AT72" i="1"/>
  <c r="AS72" i="1"/>
  <c r="AQ72" i="1"/>
  <c r="AN72" i="1"/>
  <c r="AM72" i="1"/>
  <c r="AE72" i="1"/>
  <c r="W72" i="1"/>
  <c r="AC72" i="1"/>
  <c r="V72" i="1"/>
  <c r="AB72" i="1"/>
  <c r="AA72" i="1"/>
  <c r="Y72" i="1"/>
  <c r="B72" i="1"/>
  <c r="AK71" i="1"/>
  <c r="AW71" i="1"/>
  <c r="AG71" i="1"/>
  <c r="AU71" i="1"/>
  <c r="AT71" i="1"/>
  <c r="AS71" i="1"/>
  <c r="AQ71" i="1"/>
  <c r="AN71" i="1"/>
  <c r="AM71" i="1"/>
  <c r="AE71" i="1"/>
  <c r="W71" i="1"/>
  <c r="AC71" i="1"/>
  <c r="V71" i="1"/>
  <c r="AB71" i="1"/>
  <c r="AA71" i="1"/>
  <c r="Y71" i="1"/>
  <c r="B71" i="1"/>
  <c r="AK70" i="1"/>
  <c r="AW70" i="1"/>
  <c r="AG70" i="1"/>
  <c r="AU70" i="1"/>
  <c r="AT70" i="1"/>
  <c r="AS70" i="1"/>
  <c r="AQ70" i="1"/>
  <c r="AN70" i="1"/>
  <c r="AM70" i="1"/>
  <c r="AE70" i="1"/>
  <c r="W70" i="1"/>
  <c r="AC70" i="1"/>
  <c r="V70" i="1"/>
  <c r="AB70" i="1"/>
  <c r="AA70" i="1"/>
  <c r="Y70" i="1"/>
  <c r="B70" i="1"/>
  <c r="AK69" i="1"/>
  <c r="AW69" i="1"/>
  <c r="AG69" i="1"/>
  <c r="AU69" i="1"/>
  <c r="AT69" i="1"/>
  <c r="AS69" i="1"/>
  <c r="AQ69" i="1"/>
  <c r="AN69" i="1"/>
  <c r="AM69" i="1"/>
  <c r="AE69" i="1"/>
  <c r="W69" i="1"/>
  <c r="AC69" i="1"/>
  <c r="V69" i="1"/>
  <c r="AB69" i="1"/>
  <c r="AA69" i="1"/>
  <c r="Y69" i="1"/>
  <c r="B69" i="1"/>
  <c r="AK68" i="1"/>
  <c r="AW68" i="1"/>
  <c r="AG68" i="1"/>
  <c r="AU68" i="1"/>
  <c r="AT68" i="1"/>
  <c r="AS68" i="1"/>
  <c r="AQ68" i="1"/>
  <c r="AN68" i="1"/>
  <c r="AM68" i="1"/>
  <c r="AE68" i="1"/>
  <c r="W68" i="1"/>
  <c r="AC68" i="1"/>
  <c r="V68" i="1"/>
  <c r="AB68" i="1"/>
  <c r="AA68" i="1"/>
  <c r="Y68" i="1"/>
  <c r="B68" i="1"/>
  <c r="AK67" i="1"/>
  <c r="AW67" i="1"/>
  <c r="AG67" i="1"/>
  <c r="AU67" i="1"/>
  <c r="AT67" i="1"/>
  <c r="AS67" i="1"/>
  <c r="AQ67" i="1"/>
  <c r="AN67" i="1"/>
  <c r="AM67" i="1"/>
  <c r="AE67" i="1"/>
  <c r="W67" i="1"/>
  <c r="AC67" i="1"/>
  <c r="V67" i="1"/>
  <c r="AB67" i="1"/>
  <c r="AA67" i="1"/>
  <c r="Y67" i="1"/>
  <c r="B67" i="1"/>
  <c r="AK66" i="1"/>
  <c r="AW66" i="1"/>
  <c r="AG66" i="1"/>
  <c r="AU66" i="1"/>
  <c r="AT66" i="1"/>
  <c r="AS66" i="1"/>
  <c r="AQ66" i="1"/>
  <c r="AN66" i="1"/>
  <c r="AM66" i="1"/>
  <c r="AE66" i="1"/>
  <c r="W66" i="1"/>
  <c r="AC66" i="1"/>
  <c r="V66" i="1"/>
  <c r="AB66" i="1"/>
  <c r="AA66" i="1"/>
  <c r="Y66" i="1"/>
  <c r="B66" i="1"/>
  <c r="AK65" i="1"/>
  <c r="AW65" i="1"/>
  <c r="AG65" i="1"/>
  <c r="AU65" i="1"/>
  <c r="AT65" i="1"/>
  <c r="AS65" i="1"/>
  <c r="AQ65" i="1"/>
  <c r="AN65" i="1"/>
  <c r="AM65" i="1"/>
  <c r="AE65" i="1"/>
  <c r="W65" i="1"/>
  <c r="AC65" i="1"/>
  <c r="V65" i="1"/>
  <c r="AB65" i="1"/>
  <c r="AA65" i="1"/>
  <c r="Y65" i="1"/>
  <c r="B65" i="1"/>
  <c r="AK64" i="1"/>
  <c r="AW64" i="1"/>
  <c r="AG64" i="1"/>
  <c r="AU64" i="1"/>
  <c r="AT64" i="1"/>
  <c r="AS64" i="1"/>
  <c r="AQ64" i="1"/>
  <c r="AN64" i="1"/>
  <c r="AM64" i="1"/>
  <c r="AE64" i="1"/>
  <c r="W64" i="1"/>
  <c r="AC64" i="1"/>
  <c r="V64" i="1"/>
  <c r="AB64" i="1"/>
  <c r="AA64" i="1"/>
  <c r="Y64" i="1"/>
  <c r="B64" i="1"/>
  <c r="AK63" i="1"/>
  <c r="AW63" i="1"/>
  <c r="AG63" i="1"/>
  <c r="AU63" i="1"/>
  <c r="AT63" i="1"/>
  <c r="AS63" i="1"/>
  <c r="AQ63" i="1"/>
  <c r="AN63" i="1"/>
  <c r="AM63" i="1"/>
  <c r="AE63" i="1"/>
  <c r="W63" i="1"/>
  <c r="AC63" i="1"/>
  <c r="V63" i="1"/>
  <c r="AB63" i="1"/>
  <c r="AA63" i="1"/>
  <c r="Y63" i="1"/>
  <c r="B63" i="1"/>
  <c r="AK62" i="1"/>
  <c r="AW62" i="1"/>
  <c r="AG62" i="1"/>
  <c r="AU62" i="1"/>
  <c r="AT62" i="1"/>
  <c r="AS62" i="1"/>
  <c r="AQ62" i="1"/>
  <c r="AN62" i="1"/>
  <c r="AM62" i="1"/>
  <c r="AE62" i="1"/>
  <c r="W62" i="1"/>
  <c r="AC62" i="1"/>
  <c r="V62" i="1"/>
  <c r="AB62" i="1"/>
  <c r="AA62" i="1"/>
  <c r="Y62" i="1"/>
  <c r="B62" i="1"/>
  <c r="AK61" i="1"/>
  <c r="AW61" i="1"/>
  <c r="AG61" i="1"/>
  <c r="AU61" i="1"/>
  <c r="AT61" i="1"/>
  <c r="AS61" i="1"/>
  <c r="AQ61" i="1"/>
  <c r="AN61" i="1"/>
  <c r="AM61" i="1"/>
  <c r="AE61" i="1"/>
  <c r="W61" i="1"/>
  <c r="AC61" i="1"/>
  <c r="V61" i="1"/>
  <c r="AB61" i="1"/>
  <c r="AA61" i="1"/>
  <c r="Y61" i="1"/>
  <c r="B61" i="1"/>
  <c r="AK60" i="1"/>
  <c r="AW60" i="1"/>
  <c r="AG60" i="1"/>
  <c r="AU60" i="1"/>
  <c r="AT60" i="1"/>
  <c r="AS60" i="1"/>
  <c r="AQ60" i="1"/>
  <c r="AN60" i="1"/>
  <c r="AM60" i="1"/>
  <c r="AE60" i="1"/>
  <c r="W60" i="1"/>
  <c r="AC60" i="1"/>
  <c r="V60" i="1"/>
  <c r="AB60" i="1"/>
  <c r="AA60" i="1"/>
  <c r="Y60" i="1"/>
  <c r="B60" i="1"/>
  <c r="AK59" i="1"/>
  <c r="AW59" i="1"/>
  <c r="AG59" i="1"/>
  <c r="AU59" i="1"/>
  <c r="AT59" i="1"/>
  <c r="AS59" i="1"/>
  <c r="AQ59" i="1"/>
  <c r="AN59" i="1"/>
  <c r="AM59" i="1"/>
  <c r="AE59" i="1"/>
  <c r="W59" i="1"/>
  <c r="AC59" i="1"/>
  <c r="V59" i="1"/>
  <c r="AB59" i="1"/>
  <c r="AA59" i="1"/>
  <c r="Y59" i="1"/>
  <c r="B59" i="1"/>
  <c r="AK58" i="1"/>
  <c r="AW58" i="1"/>
  <c r="AG58" i="1"/>
  <c r="AU58" i="1"/>
  <c r="AT58" i="1"/>
  <c r="AS58" i="1"/>
  <c r="AQ58" i="1"/>
  <c r="AN58" i="1"/>
  <c r="AM58" i="1"/>
  <c r="AE58" i="1"/>
  <c r="W58" i="1"/>
  <c r="AC58" i="1"/>
  <c r="V58" i="1"/>
  <c r="AB58" i="1"/>
  <c r="AA58" i="1"/>
  <c r="Y58" i="1"/>
  <c r="B58" i="1"/>
  <c r="AK89" i="1"/>
  <c r="AW89" i="1"/>
  <c r="AG89" i="1"/>
  <c r="AU89" i="1"/>
  <c r="AT89" i="1"/>
  <c r="AS89" i="1"/>
  <c r="AQ89" i="1"/>
  <c r="AN89" i="1"/>
  <c r="AM89" i="1"/>
  <c r="AE89" i="1"/>
  <c r="W89" i="1"/>
  <c r="AC89" i="1"/>
  <c r="V89" i="1"/>
  <c r="AB89" i="1"/>
  <c r="AA89" i="1"/>
  <c r="Y89" i="1"/>
  <c r="B89" i="1"/>
  <c r="AK88" i="1"/>
  <c r="AW88" i="1"/>
  <c r="AG88" i="1"/>
  <c r="AU88" i="1"/>
  <c r="AT88" i="1"/>
  <c r="AS88" i="1"/>
  <c r="AQ88" i="1"/>
  <c r="AN88" i="1"/>
  <c r="AM88" i="1"/>
  <c r="AE88" i="1"/>
  <c r="W88" i="1"/>
  <c r="AC88" i="1"/>
  <c r="V88" i="1"/>
  <c r="AB88" i="1"/>
  <c r="AA88" i="1"/>
  <c r="Y88" i="1"/>
  <c r="B88" i="1"/>
  <c r="AK87" i="1"/>
  <c r="AW87" i="1"/>
  <c r="AG87" i="1"/>
  <c r="AU87" i="1"/>
  <c r="AT87" i="1"/>
  <c r="AS87" i="1"/>
  <c r="AQ87" i="1"/>
  <c r="AN87" i="1"/>
  <c r="AM87" i="1"/>
  <c r="AE87" i="1"/>
  <c r="W87" i="1"/>
  <c r="AC87" i="1"/>
  <c r="V87" i="1"/>
  <c r="AB87" i="1"/>
  <c r="AA87" i="1"/>
  <c r="Y87" i="1"/>
  <c r="B87" i="1"/>
  <c r="AK86" i="1"/>
  <c r="AW86" i="1"/>
  <c r="AG86" i="1"/>
  <c r="AU86" i="1"/>
  <c r="AT86" i="1"/>
  <c r="AS86" i="1"/>
  <c r="AQ86" i="1"/>
  <c r="AN86" i="1"/>
  <c r="AM86" i="1"/>
  <c r="AE86" i="1"/>
  <c r="W86" i="1"/>
  <c r="AC86" i="1"/>
  <c r="V86" i="1"/>
  <c r="AB86" i="1"/>
  <c r="AA86" i="1"/>
  <c r="Y86" i="1"/>
  <c r="B86" i="1"/>
  <c r="AK85" i="1"/>
  <c r="AW85" i="1"/>
  <c r="AG85" i="1"/>
  <c r="AU85" i="1"/>
  <c r="AT85" i="1"/>
  <c r="AS85" i="1"/>
  <c r="AQ85" i="1"/>
  <c r="AN85" i="1"/>
  <c r="AM85" i="1"/>
  <c r="AE85" i="1"/>
  <c r="W85" i="1"/>
  <c r="AC85" i="1"/>
  <c r="V85" i="1"/>
  <c r="AB85" i="1"/>
  <c r="AA85" i="1"/>
  <c r="Y85" i="1"/>
  <c r="B85" i="1"/>
  <c r="AK84" i="1"/>
  <c r="AW84" i="1"/>
  <c r="AG84" i="1"/>
  <c r="AU84" i="1"/>
  <c r="AT84" i="1"/>
  <c r="AS84" i="1"/>
  <c r="AQ84" i="1"/>
  <c r="AN84" i="1"/>
  <c r="AM84" i="1"/>
  <c r="AE84" i="1"/>
  <c r="W84" i="1"/>
  <c r="AC84" i="1"/>
  <c r="V84" i="1"/>
  <c r="AB84" i="1"/>
  <c r="AA84" i="1"/>
  <c r="Y84" i="1"/>
  <c r="B84" i="1"/>
  <c r="AK83" i="1"/>
  <c r="AW83" i="1"/>
  <c r="AG83" i="1"/>
  <c r="AU83" i="1"/>
  <c r="AT83" i="1"/>
  <c r="AS83" i="1"/>
  <c r="AQ83" i="1"/>
  <c r="AN83" i="1"/>
  <c r="AM83" i="1"/>
  <c r="AE83" i="1"/>
  <c r="W83" i="1"/>
  <c r="AC83" i="1"/>
  <c r="V83" i="1"/>
  <c r="AB83" i="1"/>
  <c r="AA83" i="1"/>
  <c r="Y83" i="1"/>
  <c r="B83" i="1"/>
  <c r="AK82" i="1"/>
  <c r="AW82" i="1"/>
  <c r="AG82" i="1"/>
  <c r="AU82" i="1"/>
  <c r="AT82" i="1"/>
  <c r="AS82" i="1"/>
  <c r="AQ82" i="1"/>
  <c r="AN82" i="1"/>
  <c r="AM82" i="1"/>
  <c r="AE82" i="1"/>
  <c r="W82" i="1"/>
  <c r="AC82" i="1"/>
  <c r="V82" i="1"/>
  <c r="AB82" i="1"/>
  <c r="AA82" i="1"/>
  <c r="Y82" i="1"/>
  <c r="B82" i="1"/>
  <c r="AK81" i="1"/>
  <c r="AW81" i="1"/>
  <c r="AG81" i="1"/>
  <c r="AU81" i="1"/>
  <c r="AT81" i="1"/>
  <c r="AS81" i="1"/>
  <c r="AQ81" i="1"/>
  <c r="AN81" i="1"/>
  <c r="AM81" i="1"/>
  <c r="AE81" i="1"/>
  <c r="W81" i="1"/>
  <c r="AC81" i="1"/>
  <c r="V81" i="1"/>
  <c r="AB81" i="1"/>
  <c r="AA81" i="1"/>
  <c r="Y81" i="1"/>
  <c r="B81" i="1"/>
  <c r="AK80" i="1"/>
  <c r="AW80" i="1"/>
  <c r="AG80" i="1"/>
  <c r="AU80" i="1"/>
  <c r="AT80" i="1"/>
  <c r="AS80" i="1"/>
  <c r="AQ80" i="1"/>
  <c r="AN80" i="1"/>
  <c r="AM80" i="1"/>
  <c r="AE80" i="1"/>
  <c r="W80" i="1"/>
  <c r="AC80" i="1"/>
  <c r="V80" i="1"/>
  <c r="AB80" i="1"/>
  <c r="AA80" i="1"/>
  <c r="Y80" i="1"/>
  <c r="B80" i="1"/>
  <c r="AK79" i="1"/>
  <c r="AW79" i="1"/>
  <c r="AG79" i="1"/>
  <c r="AU79" i="1"/>
  <c r="AT79" i="1"/>
  <c r="AS79" i="1"/>
  <c r="AQ79" i="1"/>
  <c r="AN79" i="1"/>
  <c r="AM79" i="1"/>
  <c r="AE79" i="1"/>
  <c r="W79" i="1"/>
  <c r="AC79" i="1"/>
  <c r="V79" i="1"/>
  <c r="AB79" i="1"/>
  <c r="AA79" i="1"/>
  <c r="Y79" i="1"/>
  <c r="B79" i="1"/>
  <c r="AK78" i="1"/>
  <c r="AW78" i="1"/>
  <c r="AG78" i="1"/>
  <c r="AU78" i="1"/>
  <c r="AT78" i="1"/>
  <c r="AS78" i="1"/>
  <c r="AQ78" i="1"/>
  <c r="AN78" i="1"/>
  <c r="AM78" i="1"/>
  <c r="AE78" i="1"/>
  <c r="W78" i="1"/>
  <c r="AC78" i="1"/>
  <c r="V78" i="1"/>
  <c r="AB78" i="1"/>
  <c r="AA78" i="1"/>
  <c r="Y78" i="1"/>
  <c r="B78" i="1"/>
  <c r="AK77" i="1"/>
  <c r="AW77" i="1"/>
  <c r="AG77" i="1"/>
  <c r="AU77" i="1"/>
  <c r="AT77" i="1"/>
  <c r="AS77" i="1"/>
  <c r="AQ77" i="1"/>
  <c r="AN77" i="1"/>
  <c r="AM77" i="1"/>
  <c r="AE77" i="1"/>
  <c r="W77" i="1"/>
  <c r="AC77" i="1"/>
  <c r="V77" i="1"/>
  <c r="AB77" i="1"/>
  <c r="AA77" i="1"/>
  <c r="Y77" i="1"/>
  <c r="B77" i="1"/>
  <c r="AK76" i="1"/>
  <c r="AW76" i="1"/>
  <c r="AG76" i="1"/>
  <c r="AU76" i="1"/>
  <c r="AT76" i="1"/>
  <c r="AS76" i="1"/>
  <c r="AQ76" i="1"/>
  <c r="AN76" i="1"/>
  <c r="AM76" i="1"/>
  <c r="AE76" i="1"/>
  <c r="W76" i="1"/>
  <c r="AC76" i="1"/>
  <c r="V76" i="1"/>
  <c r="AB76" i="1"/>
  <c r="AA76" i="1"/>
  <c r="Y76" i="1"/>
  <c r="B76" i="1"/>
  <c r="AK75" i="1"/>
  <c r="AW75" i="1"/>
  <c r="AG75" i="1"/>
  <c r="AU75" i="1"/>
  <c r="AT75" i="1"/>
  <c r="AS75" i="1"/>
  <c r="AQ75" i="1"/>
  <c r="AN75" i="1"/>
  <c r="AM75" i="1"/>
  <c r="AE75" i="1"/>
  <c r="W75" i="1"/>
  <c r="AC75" i="1"/>
  <c r="V75" i="1"/>
  <c r="AB75" i="1"/>
  <c r="AA75" i="1"/>
  <c r="Y75" i="1"/>
  <c r="B75" i="1"/>
  <c r="AK74" i="1"/>
  <c r="AW74" i="1"/>
  <c r="AG74" i="1"/>
  <c r="AU74" i="1"/>
  <c r="AT74" i="1"/>
  <c r="AS74" i="1"/>
  <c r="AQ74" i="1"/>
  <c r="AN74" i="1"/>
  <c r="AM74" i="1"/>
  <c r="AE74" i="1"/>
  <c r="W74" i="1"/>
  <c r="AC74" i="1"/>
  <c r="V74" i="1"/>
  <c r="AB74" i="1"/>
  <c r="AA74" i="1"/>
  <c r="Y74" i="1"/>
  <c r="B74" i="1"/>
  <c r="AK105" i="1"/>
  <c r="AW105" i="1"/>
  <c r="AG105" i="1"/>
  <c r="AU105" i="1"/>
  <c r="AT105" i="1"/>
  <c r="AS105" i="1"/>
  <c r="AQ105" i="1"/>
  <c r="AN105" i="1"/>
  <c r="AM105" i="1"/>
  <c r="AE105" i="1"/>
  <c r="W105" i="1"/>
  <c r="AC105" i="1"/>
  <c r="V105" i="1"/>
  <c r="AB105" i="1"/>
  <c r="AA105" i="1"/>
  <c r="Y105" i="1"/>
  <c r="B105" i="1"/>
  <c r="AK104" i="1"/>
  <c r="AW104" i="1"/>
  <c r="AG104" i="1"/>
  <c r="AU104" i="1"/>
  <c r="AT104" i="1"/>
  <c r="AS104" i="1"/>
  <c r="AQ104" i="1"/>
  <c r="AN104" i="1"/>
  <c r="AM104" i="1"/>
  <c r="AE104" i="1"/>
  <c r="W104" i="1"/>
  <c r="AC104" i="1"/>
  <c r="V104" i="1"/>
  <c r="AB104" i="1"/>
  <c r="AA104" i="1"/>
  <c r="Y104" i="1"/>
  <c r="B104" i="1"/>
  <c r="AK103" i="1"/>
  <c r="AW103" i="1"/>
  <c r="AG103" i="1"/>
  <c r="AU103" i="1"/>
  <c r="AT103" i="1"/>
  <c r="AS103" i="1"/>
  <c r="AQ103" i="1"/>
  <c r="AN103" i="1"/>
  <c r="AM103" i="1"/>
  <c r="AE103" i="1"/>
  <c r="W103" i="1"/>
  <c r="AC103" i="1"/>
  <c r="V103" i="1"/>
  <c r="AB103" i="1"/>
  <c r="AA103" i="1"/>
  <c r="Y103" i="1"/>
  <c r="B103" i="1"/>
  <c r="AK102" i="1"/>
  <c r="AW102" i="1"/>
  <c r="AG102" i="1"/>
  <c r="AU102" i="1"/>
  <c r="AT102" i="1"/>
  <c r="AS102" i="1"/>
  <c r="AQ102" i="1"/>
  <c r="AN102" i="1"/>
  <c r="AM102" i="1"/>
  <c r="AE102" i="1"/>
  <c r="W102" i="1"/>
  <c r="AC102" i="1"/>
  <c r="V102" i="1"/>
  <c r="AB102" i="1"/>
  <c r="AA102" i="1"/>
  <c r="Y102" i="1"/>
  <c r="B102" i="1"/>
  <c r="AK101" i="1"/>
  <c r="AW101" i="1"/>
  <c r="AG101" i="1"/>
  <c r="AU101" i="1"/>
  <c r="AT101" i="1"/>
  <c r="AS101" i="1"/>
  <c r="AQ101" i="1"/>
  <c r="AN101" i="1"/>
  <c r="AM101" i="1"/>
  <c r="AE101" i="1"/>
  <c r="W101" i="1"/>
  <c r="AC101" i="1"/>
  <c r="V101" i="1"/>
  <c r="AB101" i="1"/>
  <c r="AA101" i="1"/>
  <c r="Y101" i="1"/>
  <c r="B101" i="1"/>
  <c r="AK100" i="1"/>
  <c r="AW100" i="1"/>
  <c r="AG100" i="1"/>
  <c r="AU100" i="1"/>
  <c r="AT100" i="1"/>
  <c r="AS100" i="1"/>
  <c r="AQ100" i="1"/>
  <c r="AN100" i="1"/>
  <c r="AM100" i="1"/>
  <c r="AE100" i="1"/>
  <c r="W100" i="1"/>
  <c r="AC100" i="1"/>
  <c r="V100" i="1"/>
  <c r="AB100" i="1"/>
  <c r="AA100" i="1"/>
  <c r="Y100" i="1"/>
  <c r="B100" i="1"/>
  <c r="AK99" i="1"/>
  <c r="AW99" i="1"/>
  <c r="AG99" i="1"/>
  <c r="AU99" i="1"/>
  <c r="AT99" i="1"/>
  <c r="AS99" i="1"/>
  <c r="AQ99" i="1"/>
  <c r="AN99" i="1"/>
  <c r="AM99" i="1"/>
  <c r="AE99" i="1"/>
  <c r="W99" i="1"/>
  <c r="AC99" i="1"/>
  <c r="V99" i="1"/>
  <c r="AB99" i="1"/>
  <c r="AA99" i="1"/>
  <c r="Y99" i="1"/>
  <c r="B99" i="1"/>
  <c r="AK98" i="1"/>
  <c r="AW98" i="1"/>
  <c r="AG98" i="1"/>
  <c r="AU98" i="1"/>
  <c r="AT98" i="1"/>
  <c r="AS98" i="1"/>
  <c r="AQ98" i="1"/>
  <c r="AN98" i="1"/>
  <c r="AM98" i="1"/>
  <c r="AE98" i="1"/>
  <c r="W98" i="1"/>
  <c r="AC98" i="1"/>
  <c r="V98" i="1"/>
  <c r="AB98" i="1"/>
  <c r="AA98" i="1"/>
  <c r="Y98" i="1"/>
  <c r="B98" i="1"/>
  <c r="AK97" i="1"/>
  <c r="AW97" i="1"/>
  <c r="AG97" i="1"/>
  <c r="AU97" i="1"/>
  <c r="AT97" i="1"/>
  <c r="AS97" i="1"/>
  <c r="AQ97" i="1"/>
  <c r="AN97" i="1"/>
  <c r="AM97" i="1"/>
  <c r="AE97" i="1"/>
  <c r="W97" i="1"/>
  <c r="AC97" i="1"/>
  <c r="V97" i="1"/>
  <c r="AB97" i="1"/>
  <c r="AA97" i="1"/>
  <c r="Y97" i="1"/>
  <c r="B97" i="1"/>
  <c r="AK96" i="1"/>
  <c r="AW96" i="1"/>
  <c r="AG96" i="1"/>
  <c r="AU96" i="1"/>
  <c r="AT96" i="1"/>
  <c r="AS96" i="1"/>
  <c r="AQ96" i="1"/>
  <c r="AN96" i="1"/>
  <c r="AM96" i="1"/>
  <c r="AE96" i="1"/>
  <c r="W96" i="1"/>
  <c r="AC96" i="1"/>
  <c r="V96" i="1"/>
  <c r="AB96" i="1"/>
  <c r="AA96" i="1"/>
  <c r="Y96" i="1"/>
  <c r="B96" i="1"/>
  <c r="AK95" i="1"/>
  <c r="AW95" i="1"/>
  <c r="AG95" i="1"/>
  <c r="AU95" i="1"/>
  <c r="AT95" i="1"/>
  <c r="AS95" i="1"/>
  <c r="AQ95" i="1"/>
  <c r="AN95" i="1"/>
  <c r="AM95" i="1"/>
  <c r="AE95" i="1"/>
  <c r="W95" i="1"/>
  <c r="AC95" i="1"/>
  <c r="V95" i="1"/>
  <c r="AB95" i="1"/>
  <c r="AA95" i="1"/>
  <c r="Y95" i="1"/>
  <c r="B95" i="1"/>
  <c r="AK94" i="1"/>
  <c r="AW94" i="1"/>
  <c r="AG94" i="1"/>
  <c r="AU94" i="1"/>
  <c r="AT94" i="1"/>
  <c r="AS94" i="1"/>
  <c r="AQ94" i="1"/>
  <c r="AN94" i="1"/>
  <c r="AM94" i="1"/>
  <c r="AE94" i="1"/>
  <c r="W94" i="1"/>
  <c r="AC94" i="1"/>
  <c r="V94" i="1"/>
  <c r="AB94" i="1"/>
  <c r="AA94" i="1"/>
  <c r="Y94" i="1"/>
  <c r="B94" i="1"/>
  <c r="AK93" i="1"/>
  <c r="AW93" i="1"/>
  <c r="AG93" i="1"/>
  <c r="AU93" i="1"/>
  <c r="AT93" i="1"/>
  <c r="AS93" i="1"/>
  <c r="AQ93" i="1"/>
  <c r="AN93" i="1"/>
  <c r="AM93" i="1"/>
  <c r="AE93" i="1"/>
  <c r="W93" i="1"/>
  <c r="AC93" i="1"/>
  <c r="V93" i="1"/>
  <c r="AB93" i="1"/>
  <c r="AA93" i="1"/>
  <c r="Y93" i="1"/>
  <c r="B93" i="1"/>
  <c r="AK92" i="1"/>
  <c r="AW92" i="1"/>
  <c r="AG92" i="1"/>
  <c r="AU92" i="1"/>
  <c r="AT92" i="1"/>
  <c r="AS92" i="1"/>
  <c r="AQ92" i="1"/>
  <c r="AN92" i="1"/>
  <c r="AM92" i="1"/>
  <c r="AE92" i="1"/>
  <c r="W92" i="1"/>
  <c r="AC92" i="1"/>
  <c r="V92" i="1"/>
  <c r="AB92" i="1"/>
  <c r="AA92" i="1"/>
  <c r="Y92" i="1"/>
  <c r="B92" i="1"/>
  <c r="AK91" i="1"/>
  <c r="AW91" i="1"/>
  <c r="AG91" i="1"/>
  <c r="AU91" i="1"/>
  <c r="AT91" i="1"/>
  <c r="AS91" i="1"/>
  <c r="AQ91" i="1"/>
  <c r="AN91" i="1"/>
  <c r="AM91" i="1"/>
  <c r="AE91" i="1"/>
  <c r="W91" i="1"/>
  <c r="AC91" i="1"/>
  <c r="V91" i="1"/>
  <c r="AB91" i="1"/>
  <c r="AA91" i="1"/>
  <c r="Y91" i="1"/>
  <c r="B91" i="1"/>
  <c r="AK90" i="1"/>
  <c r="AW90" i="1"/>
  <c r="AG90" i="1"/>
  <c r="AU90" i="1"/>
  <c r="AT90" i="1"/>
  <c r="AS90" i="1"/>
  <c r="AQ90" i="1"/>
  <c r="AN90" i="1"/>
  <c r="AM90" i="1"/>
  <c r="AE90" i="1"/>
  <c r="W90" i="1"/>
  <c r="AC90" i="1"/>
  <c r="V90" i="1"/>
  <c r="AB90" i="1"/>
  <c r="AA90" i="1"/>
  <c r="Y90" i="1"/>
  <c r="B90" i="1"/>
  <c r="AK141" i="1"/>
  <c r="AW141" i="1"/>
  <c r="AG141" i="1"/>
  <c r="AU141" i="1"/>
  <c r="AT141" i="1"/>
  <c r="AS141" i="1"/>
  <c r="AQ141" i="1"/>
  <c r="AN141" i="1"/>
  <c r="AM141" i="1"/>
  <c r="AE141" i="1"/>
  <c r="W141" i="1"/>
  <c r="AC141" i="1"/>
  <c r="V141" i="1"/>
  <c r="AB141" i="1"/>
  <c r="AA141" i="1"/>
  <c r="Y141" i="1"/>
  <c r="B141" i="1"/>
  <c r="AK140" i="1"/>
  <c r="AW140" i="1"/>
  <c r="AG140" i="1"/>
  <c r="AU140" i="1"/>
  <c r="AT140" i="1"/>
  <c r="AS140" i="1"/>
  <c r="AQ140" i="1"/>
  <c r="AN140" i="1"/>
  <c r="AM140" i="1"/>
  <c r="AE140" i="1"/>
  <c r="W140" i="1"/>
  <c r="AC140" i="1"/>
  <c r="V140" i="1"/>
  <c r="AB140" i="1"/>
  <c r="AA140" i="1"/>
  <c r="Y140" i="1"/>
  <c r="B140" i="1"/>
  <c r="AK139" i="1"/>
  <c r="AW139" i="1"/>
  <c r="AG139" i="1"/>
  <c r="AU139" i="1"/>
  <c r="AT139" i="1"/>
  <c r="AS139" i="1"/>
  <c r="AQ139" i="1"/>
  <c r="AN139" i="1"/>
  <c r="AM139" i="1"/>
  <c r="AE139" i="1"/>
  <c r="W139" i="1"/>
  <c r="AC139" i="1"/>
  <c r="V139" i="1"/>
  <c r="AB139" i="1"/>
  <c r="AA139" i="1"/>
  <c r="Y139" i="1"/>
  <c r="B139" i="1"/>
  <c r="AK138" i="1"/>
  <c r="AW138" i="1"/>
  <c r="AG138" i="1"/>
  <c r="AU138" i="1"/>
  <c r="AT138" i="1"/>
  <c r="AS138" i="1"/>
  <c r="AQ138" i="1"/>
  <c r="AN138" i="1"/>
  <c r="AM138" i="1"/>
  <c r="AE138" i="1"/>
  <c r="W138" i="1"/>
  <c r="AC138" i="1"/>
  <c r="V138" i="1"/>
  <c r="AB138" i="1"/>
  <c r="AA138" i="1"/>
  <c r="Y138" i="1"/>
  <c r="B138" i="1"/>
  <c r="AK143" i="1"/>
  <c r="AW143" i="1"/>
  <c r="AG143" i="1"/>
  <c r="AU143" i="1"/>
  <c r="AT143" i="1"/>
  <c r="AS143" i="1"/>
  <c r="AQ143" i="1"/>
  <c r="AN143" i="1"/>
  <c r="AM143" i="1"/>
  <c r="AE143" i="1"/>
  <c r="W143" i="1"/>
  <c r="AC143" i="1"/>
  <c r="V143" i="1"/>
  <c r="AB143" i="1"/>
  <c r="AA143" i="1"/>
  <c r="Y143" i="1"/>
  <c r="B143" i="1"/>
  <c r="AK142" i="1"/>
  <c r="AW142" i="1"/>
  <c r="AG142" i="1"/>
  <c r="AU142" i="1"/>
  <c r="AT142" i="1"/>
  <c r="AS142" i="1"/>
  <c r="AQ142" i="1"/>
  <c r="AN142" i="1"/>
  <c r="AM142" i="1"/>
  <c r="AE142" i="1"/>
  <c r="W142" i="1"/>
  <c r="AC142" i="1"/>
  <c r="V142" i="1"/>
  <c r="AB142" i="1"/>
  <c r="AA142" i="1"/>
  <c r="Y142" i="1"/>
  <c r="B142" i="1"/>
  <c r="AG3" i="1"/>
  <c r="AU3" i="1"/>
  <c r="AT3" i="1"/>
  <c r="AS3" i="1"/>
  <c r="AQ3" i="1"/>
  <c r="AN3" i="1"/>
  <c r="AM3" i="1"/>
  <c r="AE3" i="1"/>
  <c r="W3" i="1"/>
  <c r="AC3" i="1"/>
  <c r="V3" i="1"/>
  <c r="AB3" i="1"/>
  <c r="AA3" i="1"/>
  <c r="Y3" i="1"/>
  <c r="B3" i="1"/>
  <c r="AK5" i="1"/>
  <c r="AW5" i="1"/>
  <c r="AG5" i="1"/>
  <c r="AU5" i="1"/>
  <c r="AT5" i="1"/>
  <c r="AS5" i="1"/>
  <c r="AQ5" i="1"/>
  <c r="AN5" i="1"/>
  <c r="AM5" i="1"/>
  <c r="AE5" i="1"/>
  <c r="W5" i="1"/>
  <c r="AC5" i="1"/>
  <c r="V5" i="1"/>
  <c r="AB5" i="1"/>
  <c r="AA5" i="1"/>
  <c r="Y5" i="1"/>
  <c r="B5" i="1"/>
  <c r="AK4" i="1"/>
  <c r="AW4" i="1"/>
  <c r="AG4" i="1"/>
  <c r="AU4" i="1"/>
  <c r="AT4" i="1"/>
  <c r="AS4" i="1"/>
  <c r="AQ4" i="1"/>
  <c r="AN4" i="1"/>
  <c r="AM4" i="1"/>
  <c r="AE4" i="1"/>
  <c r="W4" i="1"/>
  <c r="AC4" i="1"/>
  <c r="V4" i="1"/>
  <c r="AB4" i="1"/>
  <c r="AA4" i="1"/>
  <c r="Y4" i="1"/>
  <c r="B4" i="1"/>
  <c r="B6" i="1"/>
  <c r="B7" i="1"/>
  <c r="B15" i="1"/>
  <c r="B16" i="1"/>
  <c r="B17" i="1"/>
  <c r="B25" i="1"/>
  <c r="B26" i="1"/>
  <c r="B27" i="1"/>
  <c r="B28" i="1"/>
  <c r="B29" i="1"/>
  <c r="B30" i="1"/>
  <c r="B31" i="1"/>
  <c r="B32" i="1"/>
  <c r="B33" i="1"/>
  <c r="B34" i="1"/>
  <c r="B35" i="1"/>
  <c r="B37" i="1"/>
  <c r="B38" i="1"/>
  <c r="B39" i="1"/>
  <c r="B40" i="1"/>
  <c r="B41" i="1"/>
  <c r="B144" i="1"/>
  <c r="B145" i="1"/>
  <c r="B152" i="1"/>
  <c r="B153" i="1"/>
  <c r="B160" i="1"/>
  <c r="B165" i="1"/>
  <c r="B166" i="1"/>
  <c r="B285" i="1"/>
  <c r="B286" i="1"/>
  <c r="B288" i="1"/>
  <c r="B289" i="1"/>
  <c r="B290" i="1"/>
  <c r="B291" i="1"/>
  <c r="B296" i="1"/>
  <c r="B297" i="1"/>
  <c r="B299" i="1"/>
  <c r="B300" i="1"/>
  <c r="B301" i="1"/>
  <c r="B302" i="1"/>
  <c r="AG296" i="1"/>
  <c r="AM296" i="1"/>
  <c r="AN296" i="1"/>
  <c r="S296" i="1"/>
  <c r="AK296" i="1"/>
  <c r="AQ296" i="1"/>
  <c r="AS296" i="1"/>
  <c r="AT296" i="1"/>
  <c r="AU296" i="1"/>
  <c r="AW296" i="1"/>
  <c r="AG297" i="1"/>
  <c r="AM297" i="1"/>
  <c r="AN297" i="1"/>
  <c r="S297" i="1"/>
  <c r="AK297" i="1"/>
  <c r="AQ297" i="1"/>
  <c r="AS297" i="1"/>
  <c r="AT297" i="1"/>
  <c r="AU297" i="1"/>
  <c r="AW297" i="1"/>
  <c r="AK302" i="1"/>
  <c r="AW302" i="1"/>
  <c r="O302" i="1"/>
  <c r="AG302" i="1"/>
  <c r="AU302" i="1"/>
  <c r="AT302" i="1"/>
  <c r="AS302" i="1"/>
  <c r="AQ302" i="1"/>
  <c r="AN302" i="1"/>
  <c r="AM302" i="1"/>
  <c r="AK301" i="1"/>
  <c r="AW301" i="1"/>
  <c r="O301" i="1"/>
  <c r="AG301" i="1"/>
  <c r="AU301" i="1"/>
  <c r="AT301" i="1"/>
  <c r="AS301" i="1"/>
  <c r="AQ301" i="1"/>
  <c r="AN301" i="1"/>
  <c r="AM301" i="1"/>
  <c r="AK300" i="1"/>
  <c r="AW300" i="1"/>
  <c r="O300" i="1"/>
  <c r="AG300" i="1"/>
  <c r="AU300" i="1"/>
  <c r="AT300" i="1"/>
  <c r="AS300" i="1"/>
  <c r="AQ300" i="1"/>
  <c r="AN300" i="1"/>
  <c r="AM300" i="1"/>
  <c r="AK298" i="1"/>
  <c r="AW298" i="1"/>
  <c r="AG298" i="1"/>
  <c r="AU298" i="1"/>
  <c r="AT298" i="1"/>
  <c r="AS298" i="1"/>
  <c r="AQ298" i="1"/>
  <c r="AN298" i="1"/>
  <c r="AM298" i="1"/>
  <c r="AK299" i="1"/>
  <c r="AW299" i="1"/>
  <c r="AG299" i="1"/>
  <c r="AU299" i="1"/>
  <c r="AT299" i="1"/>
  <c r="AS299" i="1"/>
  <c r="AQ299" i="1"/>
  <c r="AN299" i="1"/>
  <c r="AM299" i="1"/>
  <c r="AE297" i="1"/>
  <c r="AC297" i="1"/>
  <c r="AB297" i="1"/>
  <c r="AA297" i="1"/>
  <c r="AE296" i="1"/>
  <c r="AC296" i="1"/>
  <c r="AB296" i="1"/>
  <c r="AA296" i="1"/>
  <c r="AK288" i="1"/>
  <c r="AW288" i="1"/>
  <c r="AG288" i="1"/>
  <c r="AU288" i="1"/>
  <c r="AT288" i="1"/>
  <c r="AS288" i="1"/>
  <c r="AQ288" i="1"/>
  <c r="AN288" i="1"/>
  <c r="AM288" i="1"/>
  <c r="AK286" i="1"/>
  <c r="AW286" i="1"/>
  <c r="AG286" i="1"/>
  <c r="AU286" i="1"/>
  <c r="AT286" i="1"/>
  <c r="AS286" i="1"/>
  <c r="AQ286" i="1"/>
  <c r="AN286" i="1"/>
  <c r="AM286" i="1"/>
  <c r="AK285" i="1"/>
  <c r="AW285" i="1"/>
  <c r="AG285" i="1"/>
  <c r="AU285" i="1"/>
  <c r="AT285" i="1"/>
  <c r="AS285" i="1"/>
  <c r="AQ285" i="1"/>
  <c r="AN285" i="1"/>
  <c r="AM285" i="1"/>
  <c r="AK291" i="1"/>
  <c r="AW291" i="1"/>
  <c r="AG291" i="1"/>
  <c r="AU291" i="1"/>
  <c r="AT291" i="1"/>
  <c r="AS291" i="1"/>
  <c r="AQ291" i="1"/>
  <c r="AN291" i="1"/>
  <c r="AM291" i="1"/>
  <c r="AK290" i="1"/>
  <c r="AW290" i="1"/>
  <c r="AG290" i="1"/>
  <c r="AU290" i="1"/>
  <c r="AT290" i="1"/>
  <c r="AS290" i="1"/>
  <c r="AQ290" i="1"/>
  <c r="AN290" i="1"/>
  <c r="AM290" i="1"/>
  <c r="AK289" i="1"/>
  <c r="AW289" i="1"/>
  <c r="AG289" i="1"/>
  <c r="AU289" i="1"/>
  <c r="AT289" i="1"/>
  <c r="AS289" i="1"/>
  <c r="AQ289" i="1"/>
  <c r="AN289" i="1"/>
  <c r="AM289" i="1"/>
  <c r="AK166" i="1"/>
  <c r="AW166" i="1"/>
  <c r="AG166" i="1"/>
  <c r="AU166" i="1"/>
  <c r="AT166" i="1"/>
  <c r="AS166" i="1"/>
  <c r="AQ166" i="1"/>
  <c r="AN166" i="1"/>
  <c r="AM166" i="1"/>
  <c r="AE166" i="1"/>
  <c r="W166" i="1"/>
  <c r="AC166" i="1"/>
  <c r="V166" i="1"/>
  <c r="AB166" i="1"/>
  <c r="AA166" i="1"/>
  <c r="Y166" i="1"/>
  <c r="AK165" i="1"/>
  <c r="AW165" i="1"/>
  <c r="AG165" i="1"/>
  <c r="AU165" i="1"/>
  <c r="AT165" i="1"/>
  <c r="AS165" i="1"/>
  <c r="AQ165" i="1"/>
  <c r="AN165" i="1"/>
  <c r="AM165" i="1"/>
  <c r="AE165" i="1"/>
  <c r="W165" i="1"/>
  <c r="AC165" i="1"/>
  <c r="V165" i="1"/>
  <c r="AB165" i="1"/>
  <c r="AA165" i="1"/>
  <c r="Y165" i="1"/>
  <c r="AK160" i="1"/>
  <c r="AW160" i="1"/>
  <c r="AG160" i="1"/>
  <c r="AU160" i="1"/>
  <c r="AT160" i="1"/>
  <c r="AS160" i="1"/>
  <c r="AQ160" i="1"/>
  <c r="AN160" i="1"/>
  <c r="AM160" i="1"/>
  <c r="AE160" i="1"/>
  <c r="W160" i="1"/>
  <c r="AC160" i="1"/>
  <c r="V160" i="1"/>
  <c r="AB160" i="1"/>
  <c r="AA160" i="1"/>
  <c r="Y160" i="1"/>
  <c r="AK153" i="1"/>
  <c r="AW153" i="1"/>
  <c r="AG153" i="1"/>
  <c r="AU153" i="1"/>
  <c r="AT153" i="1"/>
  <c r="AS153" i="1"/>
  <c r="AQ153" i="1"/>
  <c r="AN153" i="1"/>
  <c r="AM153" i="1"/>
  <c r="AE153" i="1"/>
  <c r="W153" i="1"/>
  <c r="AC153" i="1"/>
  <c r="V153" i="1"/>
  <c r="AB153" i="1"/>
  <c r="AA153" i="1"/>
  <c r="Y153" i="1"/>
  <c r="AK152" i="1"/>
  <c r="AW152" i="1"/>
  <c r="AG152" i="1"/>
  <c r="AU152" i="1"/>
  <c r="AT152" i="1"/>
  <c r="AS152" i="1"/>
  <c r="AQ152" i="1"/>
  <c r="AN152" i="1"/>
  <c r="AM152" i="1"/>
  <c r="AE152" i="1"/>
  <c r="W152" i="1"/>
  <c r="AC152" i="1"/>
  <c r="V152" i="1"/>
  <c r="AB152" i="1"/>
  <c r="AA152" i="1"/>
  <c r="Y152" i="1"/>
  <c r="AK145" i="1"/>
  <c r="AW145" i="1"/>
  <c r="AG145" i="1"/>
  <c r="AU145" i="1"/>
  <c r="AT145" i="1"/>
  <c r="AS145" i="1"/>
  <c r="AQ145" i="1"/>
  <c r="AN145" i="1"/>
  <c r="AM145" i="1"/>
  <c r="AE145" i="1"/>
  <c r="W145" i="1"/>
  <c r="AC145" i="1"/>
  <c r="V145" i="1"/>
  <c r="AB145" i="1"/>
  <c r="AA145" i="1"/>
  <c r="Y145" i="1"/>
  <c r="AK144" i="1"/>
  <c r="AW144" i="1"/>
  <c r="AG144" i="1"/>
  <c r="AU144" i="1"/>
  <c r="AT144" i="1"/>
  <c r="AS144" i="1"/>
  <c r="AQ144" i="1"/>
  <c r="AN144" i="1"/>
  <c r="AM144" i="1"/>
  <c r="AE144" i="1"/>
  <c r="W144" i="1"/>
  <c r="AC144" i="1"/>
  <c r="V144" i="1"/>
  <c r="AB144" i="1"/>
  <c r="AA144" i="1"/>
  <c r="Y144" i="1"/>
  <c r="AK41" i="1"/>
  <c r="AW41" i="1"/>
  <c r="AG41" i="1"/>
  <c r="AU41" i="1"/>
  <c r="AT41" i="1"/>
  <c r="AS41" i="1"/>
  <c r="AQ41" i="1"/>
  <c r="AN41" i="1"/>
  <c r="AM41" i="1"/>
  <c r="AE41" i="1"/>
  <c r="W41" i="1"/>
  <c r="AC41" i="1"/>
  <c r="V41" i="1"/>
  <c r="AB41" i="1"/>
  <c r="AA41" i="1"/>
  <c r="Y41" i="1"/>
  <c r="AK38" i="1"/>
  <c r="AW38" i="1"/>
  <c r="AG38" i="1"/>
  <c r="AU38" i="1"/>
  <c r="AT38" i="1"/>
  <c r="AS38" i="1"/>
  <c r="AQ38" i="1"/>
  <c r="AN38" i="1"/>
  <c r="AM38" i="1"/>
  <c r="AE38" i="1"/>
  <c r="W38" i="1"/>
  <c r="AC38" i="1"/>
  <c r="V38" i="1"/>
  <c r="AB38" i="1"/>
  <c r="AA38" i="1"/>
  <c r="Y38" i="1"/>
  <c r="AK37" i="1"/>
  <c r="AW37" i="1"/>
  <c r="AG37" i="1"/>
  <c r="AU37" i="1"/>
  <c r="AT37" i="1"/>
  <c r="AS37" i="1"/>
  <c r="AQ37" i="1"/>
  <c r="AN37" i="1"/>
  <c r="AM37" i="1"/>
  <c r="AE37" i="1"/>
  <c r="W37" i="1"/>
  <c r="AC37" i="1"/>
  <c r="V37" i="1"/>
  <c r="AB37" i="1"/>
  <c r="AA37" i="1"/>
  <c r="Y37" i="1"/>
  <c r="AK35" i="1"/>
  <c r="AW35" i="1"/>
  <c r="AG35" i="1"/>
  <c r="AU35" i="1"/>
  <c r="AT35" i="1"/>
  <c r="AS35" i="1"/>
  <c r="AQ35" i="1"/>
  <c r="AN35" i="1"/>
  <c r="AM35" i="1"/>
  <c r="AE35" i="1"/>
  <c r="W35" i="1"/>
  <c r="AC35" i="1"/>
  <c r="V35" i="1"/>
  <c r="AB35" i="1"/>
  <c r="AA35" i="1"/>
  <c r="Y35" i="1"/>
  <c r="AK39" i="1"/>
  <c r="AW39" i="1"/>
  <c r="AG39" i="1"/>
  <c r="AU39" i="1"/>
  <c r="AT39" i="1"/>
  <c r="AS39" i="1"/>
  <c r="AQ39" i="1"/>
  <c r="AN39" i="1"/>
  <c r="AM39" i="1"/>
  <c r="AE39" i="1"/>
  <c r="W39" i="1"/>
  <c r="AC39" i="1"/>
  <c r="V39" i="1"/>
  <c r="AB39" i="1"/>
  <c r="AA39" i="1"/>
  <c r="Y39" i="1"/>
  <c r="AK40" i="1"/>
  <c r="AW40" i="1"/>
  <c r="AG40" i="1"/>
  <c r="AU40" i="1"/>
  <c r="AT40" i="1"/>
  <c r="AS40" i="1"/>
  <c r="AQ40" i="1"/>
  <c r="AN40" i="1"/>
  <c r="AM40" i="1"/>
  <c r="AE40" i="1"/>
  <c r="W40" i="1"/>
  <c r="AC40" i="1"/>
  <c r="V40" i="1"/>
  <c r="AB40" i="1"/>
  <c r="AA40" i="1"/>
  <c r="Y40" i="1"/>
  <c r="AK6" i="1"/>
  <c r="AW6" i="1"/>
  <c r="AK7" i="1"/>
  <c r="AW7" i="1"/>
  <c r="AK15" i="1"/>
  <c r="AW15" i="1"/>
  <c r="AK16" i="1"/>
  <c r="AW16" i="1"/>
  <c r="AK17" i="1"/>
  <c r="AW17" i="1"/>
  <c r="AK25" i="1"/>
  <c r="AW25" i="1"/>
  <c r="AK26" i="1"/>
  <c r="AW26" i="1"/>
  <c r="AK27" i="1"/>
  <c r="AW27" i="1"/>
  <c r="AK28" i="1"/>
  <c r="AW28" i="1"/>
  <c r="AK29" i="1"/>
  <c r="AW29" i="1"/>
  <c r="AK30" i="1"/>
  <c r="AW30" i="1"/>
  <c r="AK31" i="1"/>
  <c r="AW31" i="1"/>
  <c r="AK32" i="1"/>
  <c r="AW32" i="1"/>
  <c r="AK33" i="1"/>
  <c r="AW33" i="1"/>
  <c r="AK34" i="1"/>
  <c r="AW34" i="1"/>
  <c r="AG29" i="1"/>
  <c r="AU29" i="1"/>
  <c r="AT29" i="1"/>
  <c r="AS29" i="1"/>
  <c r="AQ29" i="1"/>
  <c r="AN29" i="1"/>
  <c r="AM29" i="1"/>
  <c r="AE29" i="1"/>
  <c r="W29" i="1"/>
  <c r="AC29" i="1"/>
  <c r="V29" i="1"/>
  <c r="AB29" i="1"/>
  <c r="AA29" i="1"/>
  <c r="Y29" i="1"/>
  <c r="AG28" i="1"/>
  <c r="AU28" i="1"/>
  <c r="AT28" i="1"/>
  <c r="AS28" i="1"/>
  <c r="AQ28" i="1"/>
  <c r="AN28" i="1"/>
  <c r="AM28" i="1"/>
  <c r="AE28" i="1"/>
  <c r="W28" i="1"/>
  <c r="AC28" i="1"/>
  <c r="V28" i="1"/>
  <c r="AB28" i="1"/>
  <c r="AA28" i="1"/>
  <c r="Y28" i="1"/>
  <c r="AG27" i="1"/>
  <c r="AU27" i="1"/>
  <c r="AT27" i="1"/>
  <c r="AS27" i="1"/>
  <c r="AQ27" i="1"/>
  <c r="AN27" i="1"/>
  <c r="AM27" i="1"/>
  <c r="AE27" i="1"/>
  <c r="W27" i="1"/>
  <c r="AC27" i="1"/>
  <c r="V27" i="1"/>
  <c r="AB27" i="1"/>
  <c r="AA27" i="1"/>
  <c r="Y27" i="1"/>
  <c r="AG26" i="1"/>
  <c r="AU26" i="1"/>
  <c r="AT26" i="1"/>
  <c r="AS26" i="1"/>
  <c r="AQ26" i="1"/>
  <c r="AN26" i="1"/>
  <c r="AM26" i="1"/>
  <c r="AE26" i="1"/>
  <c r="W26" i="1"/>
  <c r="AC26" i="1"/>
  <c r="V26" i="1"/>
  <c r="AB26" i="1"/>
  <c r="AA26" i="1"/>
  <c r="Y26" i="1"/>
  <c r="AG25" i="1"/>
  <c r="AU25" i="1"/>
  <c r="AT25" i="1"/>
  <c r="AS25" i="1"/>
  <c r="AQ25" i="1"/>
  <c r="AN25" i="1"/>
  <c r="AM25" i="1"/>
  <c r="AE25" i="1"/>
  <c r="W25" i="1"/>
  <c r="AC25" i="1"/>
  <c r="V25" i="1"/>
  <c r="AB25" i="1"/>
  <c r="AA25" i="1"/>
  <c r="Y25" i="1"/>
  <c r="AG17" i="1"/>
  <c r="AU17" i="1"/>
  <c r="AT17" i="1"/>
  <c r="AS17" i="1"/>
  <c r="AQ17" i="1"/>
  <c r="AN17" i="1"/>
  <c r="AM17" i="1"/>
  <c r="AE17" i="1"/>
  <c r="W17" i="1"/>
  <c r="AC17" i="1"/>
  <c r="V17" i="1"/>
  <c r="AB17" i="1"/>
  <c r="AA17" i="1"/>
  <c r="Y17" i="1"/>
  <c r="AG16" i="1"/>
  <c r="AU16" i="1"/>
  <c r="AT16" i="1"/>
  <c r="AS16" i="1"/>
  <c r="AQ16" i="1"/>
  <c r="AN16" i="1"/>
  <c r="AM16" i="1"/>
  <c r="AE16" i="1"/>
  <c r="W16" i="1"/>
  <c r="AC16" i="1"/>
  <c r="V16" i="1"/>
  <c r="AB16" i="1"/>
  <c r="AA16" i="1"/>
  <c r="Y16" i="1"/>
  <c r="AG15" i="1"/>
  <c r="AU15" i="1"/>
  <c r="AT15" i="1"/>
  <c r="AS15" i="1"/>
  <c r="AQ15" i="1"/>
  <c r="AN15" i="1"/>
  <c r="AM15" i="1"/>
  <c r="AE15" i="1"/>
  <c r="W15" i="1"/>
  <c r="AC15" i="1"/>
  <c r="V15" i="1"/>
  <c r="AB15" i="1"/>
  <c r="AA15" i="1"/>
  <c r="Y15" i="1"/>
  <c r="AE6" i="1"/>
  <c r="AE7" i="1"/>
  <c r="AE30" i="1"/>
  <c r="AE31" i="1"/>
  <c r="AE32" i="1"/>
  <c r="AE33" i="1"/>
  <c r="AE34" i="1"/>
  <c r="AQ6" i="1"/>
  <c r="AQ7" i="1"/>
  <c r="AQ30" i="1"/>
  <c r="AQ31" i="1"/>
  <c r="AQ32" i="1"/>
  <c r="AQ33" i="1"/>
  <c r="AQ34" i="1"/>
  <c r="Y6" i="1"/>
  <c r="Y7" i="1"/>
  <c r="Y30" i="1"/>
  <c r="Y31" i="1"/>
  <c r="Y32" i="1"/>
  <c r="Y33" i="1"/>
  <c r="Y34" i="1"/>
  <c r="AG31" i="1"/>
  <c r="AU31" i="1"/>
  <c r="AT31" i="1"/>
  <c r="AS31" i="1"/>
  <c r="AN31" i="1"/>
  <c r="AM31" i="1"/>
  <c r="W31" i="1"/>
  <c r="AC31" i="1"/>
  <c r="V31" i="1"/>
  <c r="AB31" i="1"/>
  <c r="AA31" i="1"/>
  <c r="AG30" i="1"/>
  <c r="AU30" i="1"/>
  <c r="AT30" i="1"/>
  <c r="AS30" i="1"/>
  <c r="AN30" i="1"/>
  <c r="AM30" i="1"/>
  <c r="W30" i="1"/>
  <c r="AC30" i="1"/>
  <c r="V30" i="1"/>
  <c r="AB30" i="1"/>
  <c r="AA30" i="1"/>
  <c r="AG7" i="1"/>
  <c r="AU7" i="1"/>
  <c r="AT7" i="1"/>
  <c r="AS7" i="1"/>
  <c r="AN7" i="1"/>
  <c r="AM7" i="1"/>
  <c r="W7" i="1"/>
  <c r="AC7" i="1"/>
  <c r="V7" i="1"/>
  <c r="AB7" i="1"/>
  <c r="AA7" i="1"/>
  <c r="AG6" i="1"/>
  <c r="AU6" i="1"/>
  <c r="AT6" i="1"/>
  <c r="AS6" i="1"/>
  <c r="AN6" i="1"/>
  <c r="AM6" i="1"/>
  <c r="W6" i="1"/>
  <c r="AC6" i="1"/>
  <c r="V6" i="1"/>
  <c r="AB6" i="1"/>
  <c r="AA6" i="1"/>
  <c r="AG34" i="1"/>
  <c r="AU34" i="1"/>
  <c r="AT34" i="1"/>
  <c r="AS34" i="1"/>
  <c r="AN34" i="1"/>
  <c r="AM34" i="1"/>
  <c r="W34" i="1"/>
  <c r="AC34" i="1"/>
  <c r="V34" i="1"/>
  <c r="AB34" i="1"/>
  <c r="AA34" i="1"/>
  <c r="AG33" i="1"/>
  <c r="AU33" i="1"/>
  <c r="AT33" i="1"/>
  <c r="AS33" i="1"/>
  <c r="AN33" i="1"/>
  <c r="AM33" i="1"/>
  <c r="W33" i="1"/>
  <c r="AC33" i="1"/>
  <c r="V33" i="1"/>
  <c r="AB33" i="1"/>
  <c r="AA33" i="1"/>
  <c r="AG32" i="1"/>
  <c r="AU32" i="1"/>
  <c r="AT32" i="1"/>
  <c r="AS32" i="1"/>
  <c r="AN32" i="1"/>
  <c r="AM32" i="1"/>
  <c r="W32" i="1"/>
  <c r="AC32" i="1"/>
  <c r="V32" i="1"/>
  <c r="AB32" i="1"/>
  <c r="AA32" i="1"/>
  <c r="AI210" i="4"/>
  <c r="AG210" i="4"/>
  <c r="BA210" i="4"/>
  <c r="AZ210" i="4"/>
  <c r="AY210" i="4"/>
  <c r="AT210" i="4"/>
  <c r="AS210" i="4"/>
  <c r="AH210" i="4"/>
  <c r="AC199" i="3"/>
  <c r="AC198" i="3"/>
  <c r="AC197" i="3"/>
  <c r="AC196" i="3"/>
  <c r="AC195" i="3"/>
  <c r="AB199" i="3"/>
  <c r="AB198" i="3"/>
  <c r="AB197" i="3"/>
  <c r="AB196" i="3"/>
  <c r="AB195" i="3"/>
  <c r="BA182" i="3"/>
  <c r="AZ182" i="3"/>
  <c r="AY182" i="3"/>
  <c r="AT182" i="3"/>
  <c r="AS182" i="3"/>
  <c r="AI182" i="3"/>
  <c r="AH182" i="3"/>
  <c r="AG182" i="3"/>
  <c r="AI181" i="3"/>
  <c r="AI180" i="3"/>
  <c r="U3" i="3"/>
  <c r="AC181" i="3"/>
  <c r="AC180" i="3"/>
  <c r="AB181" i="3"/>
  <c r="AB180" i="3"/>
  <c r="V3" i="3"/>
  <c r="AB3" i="3"/>
  <c r="AA181" i="3"/>
  <c r="AA180" i="3"/>
  <c r="AG181" i="3"/>
  <c r="AG180" i="3"/>
  <c r="AZ199" i="3"/>
  <c r="AZ198" i="3"/>
  <c r="AZ197" i="3"/>
  <c r="AZ196" i="3"/>
  <c r="AZ195" i="3"/>
  <c r="BA181" i="3"/>
  <c r="AZ181" i="3"/>
  <c r="AY181" i="3"/>
  <c r="AT181" i="3"/>
  <c r="AS181" i="3"/>
  <c r="AH181" i="3"/>
  <c r="BA180" i="3"/>
  <c r="AZ180" i="3"/>
  <c r="AY180" i="3"/>
  <c r="AT180" i="3"/>
  <c r="AS180" i="3"/>
  <c r="AH180" i="3"/>
  <c r="AZ3" i="3"/>
  <c r="AH3" i="3"/>
  <c r="BA199" i="3"/>
  <c r="AY199" i="3"/>
  <c r="AT199" i="3"/>
  <c r="AS199" i="3"/>
  <c r="BA198" i="3"/>
  <c r="AY198" i="3"/>
  <c r="AT198" i="3"/>
  <c r="AS198" i="3"/>
  <c r="BA197" i="3"/>
  <c r="AY197" i="3"/>
  <c r="AT197" i="3"/>
  <c r="AS197" i="3"/>
  <c r="BA196" i="3"/>
  <c r="AY196" i="3"/>
  <c r="AT196" i="3"/>
  <c r="AS196" i="3"/>
  <c r="BA195" i="3"/>
  <c r="AY195" i="3"/>
  <c r="AT195" i="3"/>
  <c r="AS195" i="3"/>
  <c r="AL296" i="1"/>
  <c r="AX296" i="1"/>
  <c r="AL297" i="1"/>
  <c r="AX297" i="1"/>
  <c r="AF296" i="1"/>
  <c r="AR296" i="1"/>
  <c r="AF297" i="1"/>
  <c r="AR297" i="1"/>
  <c r="W3" i="3"/>
  <c r="AI3" i="3"/>
  <c r="AC3" i="3"/>
  <c r="AG3" i="3"/>
  <c r="AM3" i="3"/>
  <c r="BA3" i="3"/>
  <c r="AY3" i="3"/>
  <c r="AT3" i="3"/>
  <c r="AA3" i="3"/>
  <c r="AS3" i="3"/>
</calcChain>
</file>

<file path=xl/sharedStrings.xml><?xml version="1.0" encoding="utf-8"?>
<sst xmlns="http://schemas.openxmlformats.org/spreadsheetml/2006/main" count="5868" uniqueCount="507">
  <si>
    <t>SASE1_BT_X</t>
  </si>
  <si>
    <t>SASE1_BT_Y</t>
  </si>
  <si>
    <t>SASE1_BT_Z</t>
  </si>
  <si>
    <t>SPB_X</t>
  </si>
  <si>
    <t>SPB_Y</t>
  </si>
  <si>
    <t>SPB_Z</t>
  </si>
  <si>
    <t>FXE_X</t>
  </si>
  <si>
    <t>FXE_Y</t>
  </si>
  <si>
    <t>FXE_Z</t>
  </si>
  <si>
    <t>PD_X</t>
  </si>
  <si>
    <t>PD_Y</t>
  </si>
  <si>
    <t>PD_Z</t>
  </si>
  <si>
    <t>LA_X</t>
  </si>
  <si>
    <t>LA_Y</t>
  </si>
  <si>
    <t>LA_Z</t>
  </si>
  <si>
    <t>XHEXP1_X</t>
  </si>
  <si>
    <t>XHEXP1_Y</t>
  </si>
  <si>
    <t>XHEXP1_Z</t>
  </si>
  <si>
    <t>SASE2_BT_X</t>
  </si>
  <si>
    <t>SASE2_BT_Y</t>
  </si>
  <si>
    <t>SASE2_BT_Z</t>
  </si>
  <si>
    <t>MID_X</t>
  </si>
  <si>
    <t>MID_Y</t>
  </si>
  <si>
    <t>MID_Z</t>
  </si>
  <si>
    <t>HED_X</t>
  </si>
  <si>
    <t>HED_Y</t>
  </si>
  <si>
    <t>HED_Z</t>
  </si>
  <si>
    <t>NNN_X</t>
  </si>
  <si>
    <t>NNN_Y</t>
  </si>
  <si>
    <t>NNN_Z</t>
  </si>
  <si>
    <t>SASE3_BT_X</t>
  </si>
  <si>
    <t>SASE3_BT_Y</t>
  </si>
  <si>
    <t>SASE3_BT_Z</t>
  </si>
  <si>
    <t>SQS_X</t>
  </si>
  <si>
    <t>SQS_Y</t>
  </si>
  <si>
    <t>SQS_Z</t>
  </si>
  <si>
    <t>SCS_X</t>
  </si>
  <si>
    <t>SCS_Y</t>
  </si>
  <si>
    <t>SCS_Z</t>
  </si>
  <si>
    <t>SQS2_X</t>
  </si>
  <si>
    <t>SQS2_Y</t>
  </si>
  <si>
    <t>SQS2_Z</t>
  </si>
  <si>
    <t xml:space="preserve"> </t>
  </si>
  <si>
    <t>Section</t>
  </si>
  <si>
    <t>Scope</t>
  </si>
  <si>
    <t>Component Group</t>
  </si>
  <si>
    <t>Component</t>
  </si>
  <si>
    <t>Suffix</t>
  </si>
  <si>
    <t>T9</t>
  </si>
  <si>
    <t>SA1</t>
  </si>
  <si>
    <t>XTD2</t>
  </si>
  <si>
    <t>Component Group (long)</t>
  </si>
  <si>
    <t>Component (long)</t>
  </si>
  <si>
    <t>Work package</t>
  </si>
  <si>
    <t>SRA</t>
  </si>
  <si>
    <t>SASE1_BT_PHI</t>
  </si>
  <si>
    <t>SPB_PHI</t>
  </si>
  <si>
    <t>FXE_PHI</t>
  </si>
  <si>
    <t>PD_PHI</t>
  </si>
  <si>
    <t>LA_PHI</t>
  </si>
  <si>
    <t>XHEXP1_PHI</t>
  </si>
  <si>
    <t>[m]</t>
  </si>
  <si>
    <t>[rad]</t>
  </si>
  <si>
    <t>XAPER</t>
  </si>
  <si>
    <t>YAPER</t>
  </si>
  <si>
    <t>K-Monochromator system (DN100/DN40)</t>
  </si>
  <si>
    <t>Collimator 20mm (DN40/DN40) bellow ds.</t>
  </si>
  <si>
    <t>Diff. Pump DN40 upstream</t>
  </si>
  <si>
    <t>XGM (bellows + 2xDN40 flange)</t>
  </si>
  <si>
    <t>Diff. Pump WP74</t>
  </si>
  <si>
    <t>PES</t>
  </si>
  <si>
    <t>Diff. Pump DN40 downstream</t>
  </si>
  <si>
    <t>Solid attenuator (DN63/63) reducer+bellow</t>
  </si>
  <si>
    <t>CRLs (DN63/63) bellows incl. + GVs incl.</t>
  </si>
  <si>
    <t>2D-Imager (DN63/63) bellows DN63 incl.</t>
  </si>
  <si>
    <t>Collimator 12mm (DN63/100) bel. DN63 ds.+reducer</t>
  </si>
  <si>
    <t>1st offset mirror (M1)</t>
  </si>
  <si>
    <t>Photon Beam loss mon. x=+32mm type I</t>
  </si>
  <si>
    <t>XGM</t>
  </si>
  <si>
    <t>ATT</t>
  </si>
  <si>
    <t>CRL</t>
  </si>
  <si>
    <t>MIRR</t>
  </si>
  <si>
    <t>PBLM</t>
  </si>
  <si>
    <t>(Nicoles list)</t>
  </si>
  <si>
    <t xml:space="preserve">Comment  </t>
  </si>
  <si>
    <t>2nd offset mirror (M2) x=+55mm↓</t>
  </si>
  <si>
    <t>MCP detector x=+55mm (roughing incl.)</t>
  </si>
  <si>
    <t>Pop-in Monitor x=+55mm (type II-45)</t>
  </si>
  <si>
    <t>Absorber x=+55mm (DN160/160)</t>
  </si>
  <si>
    <t>MCP</t>
  </si>
  <si>
    <t>ABS</t>
  </si>
  <si>
    <t>Front end 65mm x=+56mm (2xDN100flange)</t>
  </si>
  <si>
    <t>XS3</t>
  </si>
  <si>
    <t>HIREX</t>
  </si>
  <si>
    <t>Photon Beam loss monitor</t>
  </si>
  <si>
    <t>Distribution mirror FXE (M3) x=+51mm</t>
  </si>
  <si>
    <t>Pop-in Monitor (type II-45) x=+51mm</t>
  </si>
  <si>
    <t>XTD9</t>
  </si>
  <si>
    <t>chamber beam sep. SPB/FXE x=+120mm</t>
  </si>
  <si>
    <t>Photon Beam loss monitor x=+25mm type II</t>
  </si>
  <si>
    <t>Collimator 25mm x=+25mm</t>
  </si>
  <si>
    <t>XGM (bellows 2xDN40 incl.) x=+25mm</t>
  </si>
  <si>
    <t>SPB</t>
  </si>
  <si>
    <t>Pop-in Monitor (type I) bellow ds. DN63 incl.</t>
  </si>
  <si>
    <t>Front end x=+25mm ↓ type I (DN40/40)</t>
  </si>
  <si>
    <t>XHEXP1</t>
  </si>
  <si>
    <t>Photon Beam loss monitor type II</t>
  </si>
  <si>
    <t>Collimator 35mm (DN63/DN63)</t>
  </si>
  <si>
    <t>Si-Monochromator (4-bounce) bellows DN100 incl.</t>
  </si>
  <si>
    <t>MONO</t>
  </si>
  <si>
    <t>FXE devices (bellow upstream DN63 incl.)</t>
  </si>
  <si>
    <t>FXE</t>
  </si>
  <si>
    <t>COLB</t>
  </si>
  <si>
    <t>DPS</t>
  </si>
  <si>
    <t>IMGFEL</t>
  </si>
  <si>
    <t>COLA</t>
  </si>
  <si>
    <t>IMGPII45</t>
  </si>
  <si>
    <t>SHUT</t>
  </si>
  <si>
    <t>IMGPI</t>
  </si>
  <si>
    <t>Pop-in Monitor (type I) bellows DN63 incl.</t>
  </si>
  <si>
    <t>Front end type I (DN40/40)</t>
  </si>
  <si>
    <t>CRLs 1</t>
  </si>
  <si>
    <t>2D-Imager</t>
  </si>
  <si>
    <t>Collimator  A1</t>
  </si>
  <si>
    <t>Collimator B1</t>
  </si>
  <si>
    <t>Solid Attenuator</t>
  </si>
  <si>
    <t>Mirror M1</t>
  </si>
  <si>
    <t>PBLM1</t>
  </si>
  <si>
    <t>Mirror M2</t>
  </si>
  <si>
    <t xml:space="preserve">Pop-in Monitor </t>
  </si>
  <si>
    <t>Absorber</t>
  </si>
  <si>
    <t xml:space="preserve">Differential Pump </t>
  </si>
  <si>
    <t>Frontend XS3</t>
  </si>
  <si>
    <t>Separation Chamber</t>
  </si>
  <si>
    <t>Collimator B</t>
  </si>
  <si>
    <t>Mono</t>
  </si>
  <si>
    <t>Front end FXE</t>
  </si>
  <si>
    <t>Mirror M3</t>
  </si>
  <si>
    <t>Front end SPB</t>
  </si>
  <si>
    <t>SEP</t>
  </si>
  <si>
    <t>Component 1</t>
  </si>
  <si>
    <t>Component 2</t>
  </si>
  <si>
    <t>Component 3</t>
  </si>
  <si>
    <t>Component 4</t>
  </si>
  <si>
    <t>Component 5</t>
  </si>
  <si>
    <t>Building</t>
  </si>
  <si>
    <t>Name (Survey)</t>
  </si>
  <si>
    <t>Name (Karabo)</t>
  </si>
  <si>
    <t>PIPE</t>
  </si>
  <si>
    <t>Beam pipe holder</t>
  </si>
  <si>
    <t>center of beam pipe holder</t>
  </si>
  <si>
    <t>T9FXE</t>
  </si>
  <si>
    <t>FLT</t>
  </si>
  <si>
    <t>KMONO</t>
  </si>
  <si>
    <t>IMGSR</t>
  </si>
  <si>
    <t>Filter chamber</t>
  </si>
  <si>
    <t>K-Monochromator</t>
  </si>
  <si>
    <t>SR-imager</t>
  </si>
  <si>
    <t>Transmissive imager (OTR-C + filter chamber)</t>
  </si>
  <si>
    <t>HiReX (bellow DN100 ds incl.) (xpos=correct???)</t>
  </si>
  <si>
    <t>SASE1_BT_THETA</t>
  </si>
  <si>
    <t>SASE1_BT_CHI</t>
  </si>
  <si>
    <t>SPB_THETA</t>
  </si>
  <si>
    <t>SPB_CHI</t>
  </si>
  <si>
    <t>FXE_THETA</t>
  </si>
  <si>
    <t>FXE_CHI</t>
  </si>
  <si>
    <t>PD_THETA</t>
  </si>
  <si>
    <t>PD_CHI</t>
  </si>
  <si>
    <t>LA_THETA</t>
  </si>
  <si>
    <t>LA_CHI</t>
  </si>
  <si>
    <t>XHEXP1_THETA</t>
  </si>
  <si>
    <t>XHEXP1_CHI</t>
  </si>
  <si>
    <t>Differential Pump upstream</t>
  </si>
  <si>
    <t>Differential Pump downstream</t>
  </si>
  <si>
    <t>C1</t>
  </si>
  <si>
    <t>T1</t>
  </si>
  <si>
    <t>C2</t>
  </si>
  <si>
    <t>T2</t>
  </si>
  <si>
    <t>C3</t>
  </si>
  <si>
    <t>T3</t>
  </si>
  <si>
    <t>T4</t>
  </si>
  <si>
    <t>Diff. Pump DN40 down</t>
  </si>
  <si>
    <t>Diff. Pump DN40 up</t>
  </si>
  <si>
    <t>T5</t>
  </si>
  <si>
    <t>T6</t>
  </si>
  <si>
    <t>C4</t>
  </si>
  <si>
    <t>T7</t>
  </si>
  <si>
    <t>C5</t>
  </si>
  <si>
    <t>T8</t>
  </si>
  <si>
    <t>C6</t>
  </si>
  <si>
    <t>SASE3_BT_THETA</t>
  </si>
  <si>
    <t>SASE3_BT_PHI</t>
  </si>
  <si>
    <t>SASE3_BT_CHI</t>
  </si>
  <si>
    <t>SQS_THETA</t>
  </si>
  <si>
    <t>SQS_Z_PHI</t>
  </si>
  <si>
    <t>SQS_Z_CHI</t>
  </si>
  <si>
    <t>SQS2_THETA</t>
  </si>
  <si>
    <t>SQS2_PHI</t>
  </si>
  <si>
    <t>SQS2_CHI</t>
  </si>
  <si>
    <t>SCS_PHI</t>
  </si>
  <si>
    <t>SCS_CHI</t>
  </si>
  <si>
    <t>SCS_THETA</t>
  </si>
  <si>
    <t>SRA (DN100/DN100)</t>
  </si>
  <si>
    <t>Collimator 15mm (DN40/DN40)</t>
  </si>
  <si>
    <t>XGM (bellows DN40 incl.)</t>
  </si>
  <si>
    <t>Diff pump WP74 (bellow DN40 upstream)</t>
  </si>
  <si>
    <t>PES (bellows DN40 incl.)</t>
  </si>
  <si>
    <t>Diff. Pump DN40 downstream (GV incl.)</t>
  </si>
  <si>
    <t>Gas attenuator DN63 start (length without reducers)</t>
  </si>
  <si>
    <t>Alignment laser DN63</t>
  </si>
  <si>
    <t>2D-Imager (DN63/63;bellows+venting incl.)</t>
  </si>
  <si>
    <t>Collimator 20mm (DN63/63)</t>
  </si>
  <si>
    <t>beam pipe DN100</t>
  </si>
  <si>
    <t>PBLM+HSLIT (reducer+bellows DN160 incl.)</t>
  </si>
  <si>
    <t>2nd offset mirror (M2) x=+76mm↓</t>
  </si>
  <si>
    <t>MCP  x=+76mm↓ (roughing incl.)</t>
  </si>
  <si>
    <t>Pop-in Monitor  x=+76mm↓ (type III) DN200/DN200 bellows incl.</t>
  </si>
  <si>
    <t>Absorber (DN200/DN200) x=+75mm</t>
  </si>
  <si>
    <t>Collimator 85x20mm (DN160/160) x=+75mm</t>
  </si>
  <si>
    <t>Vertical slit (DN160/DN160) bellow DN160 ds. x=+75mm</t>
  </si>
  <si>
    <t>grating G1, G2 (M4) (DN250 ds.) x=+75mm</t>
  </si>
  <si>
    <t>Pop-in Monitor (type II-90) (DN160 bellows incl.) x=75mm;y=+25mm</t>
  </si>
  <si>
    <t>defraction order dump 1 (DN160/160) x=+73mm;y=+25mm</t>
  </si>
  <si>
    <t>defraction order dump 2 (DN160/160) x=+73mm;y=+22mm</t>
  </si>
  <si>
    <t>defraction order dump 3 (DN160/160) x=+73mm;y=+15mm</t>
  </si>
  <si>
    <t>defraction order dump 4 (DN160/160) x=+73mm;y=+5mm</t>
  </si>
  <si>
    <t>defraction order dump 5 (DN160/160) x=+73mm;y=+5mm</t>
  </si>
  <si>
    <t>PBLM x=+60mm;y=+5mm (DN100/100) RV/VV incl.</t>
  </si>
  <si>
    <t>distribution mirror SCS (M5) x=+60mm;y=+5mm</t>
  </si>
  <si>
    <t>Pop-in Monitor (type II-45) x=+60mm;y=+9mm</t>
  </si>
  <si>
    <t>distribution mirror SQS2 (M6) ** y=+5mm</t>
  </si>
  <si>
    <t>beam pipe DN300 (DN250 flange) x=+20mm;y=+5mm</t>
  </si>
  <si>
    <t>OPTION*: Pop-in Monitor (type XXX) DN250/DN300</t>
  </si>
  <si>
    <t>beam pipe DN300 (DN300 flange) x=0;y=+5mm</t>
  </si>
  <si>
    <t>1st beam sep. chamber x=0;y=+5mm</t>
  </si>
  <si>
    <t>2nd beam sep. chamber x=+130mm;y=+5mm</t>
  </si>
  <si>
    <t>beam pipe DN100 x=+45mm;y=+5mm</t>
  </si>
  <si>
    <t>beam pipe DN100 x=+51mm;y=3,2mm</t>
  </si>
  <si>
    <t>collimator 38x31mm; x=+51mm;y=+3,2mm (DN100/100)</t>
  </si>
  <si>
    <t>vertical exit slits x=+51mm;y=+3,2mm</t>
  </si>
  <si>
    <t>Pop-in monitor (integrated in slit)</t>
  </si>
  <si>
    <t>beam pipe DN63 x=+47mm;y=0mm</t>
  </si>
  <si>
    <t>PBLM (DN63/DN63) x=+47mm;y=0</t>
  </si>
  <si>
    <t>Pop-in monitor (type I) bellows incl. x=+47mm;y=0</t>
  </si>
  <si>
    <t>Front end type I x=+47mm;y=0</t>
  </si>
  <si>
    <t>XTD10</t>
  </si>
  <si>
    <t>T10</t>
  </si>
  <si>
    <t>SA3</t>
  </si>
  <si>
    <t>KMON</t>
  </si>
  <si>
    <t>SLIT</t>
  </si>
  <si>
    <t>XSDU2</t>
  </si>
  <si>
    <t>STARTm</t>
  </si>
  <si>
    <t>ENDm</t>
  </si>
  <si>
    <t>Horizontal slit x=+50,7mm;y=+5mm</t>
  </si>
  <si>
    <t>collimator 38x31mm; x=+51mm;y=3,2mm (DN100/100)</t>
  </si>
  <si>
    <t>Pop-in monitor (integrated in slit) x=+51mm;y=+5mm</t>
  </si>
  <si>
    <t>Pop-in monitor (type I) bellows DN63 incl. x=+47mm;y=0</t>
  </si>
  <si>
    <t>T10SCS</t>
  </si>
  <si>
    <t>beam pipe DN100 x=+45mm</t>
  </si>
  <si>
    <t>Pop-in monitor (int.) x=+51mm;y=3,2mm</t>
  </si>
  <si>
    <t>[OPTION:PBLM] x=+47mm;y=0</t>
  </si>
  <si>
    <t>refocussing optic x=+47mm;y=0 ???</t>
  </si>
  <si>
    <t>Pop-in monitor (type I) x=+47mm;y=0 bellows incl.</t>
  </si>
  <si>
    <t>T10SQS2</t>
  </si>
  <si>
    <t>SQS</t>
  </si>
  <si>
    <t>SQS2</t>
  </si>
  <si>
    <t>SCS</t>
  </si>
  <si>
    <t>GATT</t>
  </si>
  <si>
    <t>IMGPIII</t>
  </si>
  <si>
    <t>IMGPII</t>
  </si>
  <si>
    <t>DOD</t>
  </si>
  <si>
    <t>ALAS</t>
  </si>
  <si>
    <t>IMG</t>
  </si>
  <si>
    <t>PLACEHOLDER</t>
  </si>
  <si>
    <t>some SQS2 component</t>
  </si>
  <si>
    <t>XSDU10</t>
  </si>
  <si>
    <t>Beam pipe holder 1.1</t>
  </si>
  <si>
    <t>Beam pipe holder 1.2</t>
  </si>
  <si>
    <t>Beam pipe holder 1.3</t>
  </si>
  <si>
    <t>Beam pipe holder 1.4</t>
  </si>
  <si>
    <t>Beam pipe holder 1.5</t>
  </si>
  <si>
    <t>Beam pipe holder 1.6</t>
  </si>
  <si>
    <t>Beam pipe holder 1.7</t>
  </si>
  <si>
    <t>Beam pipe holder 1.8</t>
  </si>
  <si>
    <t>Beam pipe holder 1.9</t>
  </si>
  <si>
    <t>FXE components</t>
  </si>
  <si>
    <t xml:space="preserve">Orange color: To be clarified </t>
  </si>
  <si>
    <t>SPB components</t>
  </si>
  <si>
    <t xml:space="preserve">Delay line place holder </t>
  </si>
  <si>
    <t>Beam pipe holder 1.1, dual foot</t>
  </si>
  <si>
    <t>Beam pipe holder 1.2, dual foot</t>
  </si>
  <si>
    <t>Beam pipe holder 1.3, dual foot</t>
  </si>
  <si>
    <t>Beam pipe holder tunnel</t>
  </si>
  <si>
    <t>Beam pipe holder Exphall</t>
  </si>
  <si>
    <t>FILT</t>
  </si>
  <si>
    <t>SR-Imager</t>
  </si>
  <si>
    <t xml:space="preserve">K-Monochromator </t>
  </si>
  <si>
    <t xml:space="preserve">SRA </t>
  </si>
  <si>
    <t>PSLIT</t>
  </si>
  <si>
    <t>Front end optics hutch</t>
  </si>
  <si>
    <t>OHD</t>
  </si>
  <si>
    <t>Optics hutch downstream</t>
  </si>
  <si>
    <t>Version 1.0</t>
  </si>
  <si>
    <t>13.11.2016</t>
  </si>
  <si>
    <t>SASE2_BT_THETA</t>
  </si>
  <si>
    <t>SASE2_BT_PHI</t>
  </si>
  <si>
    <t>SASE2_BT_CHI</t>
  </si>
  <si>
    <t>MID_THETA</t>
  </si>
  <si>
    <t>MID_PHI</t>
  </si>
  <si>
    <t>MID_CHI</t>
  </si>
  <si>
    <t>HED_THETA</t>
  </si>
  <si>
    <t>HED_PHI</t>
  </si>
  <si>
    <t>HED_CHI</t>
  </si>
  <si>
    <t>NNN_THETA</t>
  </si>
  <si>
    <t>NNN_PHI</t>
  </si>
  <si>
    <t>NNN_CHI</t>
  </si>
  <si>
    <t>Transmissive imager (OTR-C+filter cham.)</t>
  </si>
  <si>
    <t>SRA (DN100/100)</t>
  </si>
  <si>
    <t>K-Monochromator system (DN100/40)</t>
  </si>
  <si>
    <t>Collimator 17mm (DN40/40) bellow ds.</t>
  </si>
  <si>
    <t>Diff. Pump DN40 upstream (DN40/40)</t>
  </si>
  <si>
    <t>Diff. Pump downstream DN40</t>
  </si>
  <si>
    <t>Solid attenuator (DN63/DN63)</t>
  </si>
  <si>
    <t>CRLs (2xGV + 2xbellow DN63 incl.)</t>
  </si>
  <si>
    <t>beam pipe DN63</t>
  </si>
  <si>
    <t>Front end type III (2xDN40 flange)</t>
  </si>
  <si>
    <t>beam pipe DN40</t>
  </si>
  <si>
    <t>Diff pump DN40 upstream [OPTION]</t>
  </si>
  <si>
    <t>PES [OPTION]</t>
  </si>
  <si>
    <t>Diff. Pump DN40 downstream [OPTION]</t>
  </si>
  <si>
    <t>beam pipe DN100 (DN160 flange)</t>
  </si>
  <si>
    <t>beam pipe DN160</t>
  </si>
  <si>
    <t>Photon beam loss monitor type I x=-32mm</t>
  </si>
  <si>
    <t>beam pipe DN160 x=-32mm (0,626° incl.)</t>
  </si>
  <si>
    <t>beam pipe DN160 x=-55mm</t>
  </si>
  <si>
    <t>2nd offset mirror (M2) x=-55mm↓</t>
  </si>
  <si>
    <t>MCP detector x=-55mm↓ (roughing incl.)</t>
  </si>
  <si>
    <t>Pop-in Monitor x=-55mm↓ (type II-45)</t>
  </si>
  <si>
    <t>Laue Mono x=-55mm↓ (bellow DN160ds.+1GV ds.)</t>
  </si>
  <si>
    <t>Absorber x=-55mm (Pump 150l incl.)</t>
  </si>
  <si>
    <t>Collimator 65x25mm; x=-55mm</t>
  </si>
  <si>
    <t>beam pipe DN100 x=-55mm</t>
  </si>
  <si>
    <t>[OPTION: HiReX]</t>
  </si>
  <si>
    <t>Photon beam loss monitor (type I) x=-55mm (Pump 55l incl.)</t>
  </si>
  <si>
    <t>beam pipe DN160 x=-55mm (0,174257°)</t>
  </si>
  <si>
    <t>beam pipe DN160 (DN160 flange) x=-50mm</t>
  </si>
  <si>
    <t>Distribution mirror HED (M3) (x=-50mm)</t>
  </si>
  <si>
    <t>Distribution mirror N.C. (M4) (x=-50mm) [OPTION]</t>
  </si>
  <si>
    <t>beam pipe DN160 x=-50mm (0,015°)</t>
  </si>
  <si>
    <t>beam pipe DN160 x=-49mm</t>
  </si>
  <si>
    <t>Pop-in Monitor (type II-45) x=-49mm;y=-1,2mm (bellows DN160 incl.)</t>
  </si>
  <si>
    <t>beam pipe DN160-300 x=-49mm (0,017°)</t>
  </si>
  <si>
    <t>beam pipe DN160-300 x=-39mm</t>
  </si>
  <si>
    <t>1st beam sep. chamber x=-70mm</t>
  </si>
  <si>
    <t>beam pipe DN200-300 x=-16,7mm (0,086°)</t>
  </si>
  <si>
    <t>beam pipe DN100 x=-45mm</t>
  </si>
  <si>
    <t>beam pipe DN100 x=-45mm (0,00259° not incl. In 3D)</t>
  </si>
  <si>
    <t>beam pipe DN100 x=-35mm</t>
  </si>
  <si>
    <t>Slits 1 LH (DN100/DN100) x=-35mm;y=-5,2mm</t>
  </si>
  <si>
    <t>Imager 3 (DN100/DN100) bellows incl. x=-35mm;y=-5,2mm</t>
  </si>
  <si>
    <t>beam pipe DN100 x=-35mm; y=-5,2mm (0,027° not incl. In 3D)</t>
  </si>
  <si>
    <t>beam pipe DN100 x=-28mm; y=-7mm</t>
  </si>
  <si>
    <t>Attenuator 2 LH (DN100/DN100) x=-28mm; y=-7mm</t>
  </si>
  <si>
    <t>beam pipe DN100 x=-28mm;y=-7mm</t>
  </si>
  <si>
    <t>Slits 2 RH (DN100/DN100) x=-28mm;y=-7mm</t>
  </si>
  <si>
    <t>Imager 4 (DN100/DN100) bellows incl. x=-28mm;y=-7mm</t>
  </si>
  <si>
    <t>beam pipe DN100 x=-28; y=-7mm (0,093° not incl. In 3D)</t>
  </si>
  <si>
    <t>beam pipe DN100 (DN63 flange) x=-25mm; y=-7mm</t>
  </si>
  <si>
    <t>Photon Beam loss monitor x=-25mm;y=-7mm</t>
  </si>
  <si>
    <t>beam pipe DN63 x=-25mm</t>
  </si>
  <si>
    <t>beam pipe DN63 (DN100 flange)</t>
  </si>
  <si>
    <t>Collimator  18x25mm x=-25mm;y=-7,5mm</t>
  </si>
  <si>
    <t>Si-Mono 1 (DN100/DN100) bellows incl. x=-25mm;y=-6mm</t>
  </si>
  <si>
    <t>beam pipe DN63 (DN100 flange) x=-25mm</t>
  </si>
  <si>
    <t>CRL2 (DN63/DN63) bellows+GVs incl. x=-25mm</t>
  </si>
  <si>
    <t>[OPTION: CRL3] x=-25mm</t>
  </si>
  <si>
    <t>Pop-in Monitor (type I) bellows DN63 incl. x=-25mm</t>
  </si>
  <si>
    <t>Front end (2xDN63flange) x=-25mm</t>
  </si>
  <si>
    <t>beam pipe DN100 x=-45mm (0,02468° not incl in 3D model)</t>
  </si>
  <si>
    <t>beam pipe DN100 (bellow DN63 incl.) x=-31mm</t>
  </si>
  <si>
    <t>Photon Beam loss monitor (DN63/DN63) x=-31mm</t>
  </si>
  <si>
    <t>Collimator 18mm (DN100/DN100) x=-31mm</t>
  </si>
  <si>
    <t>beam pipe DN100 x=-31mm (0,00872° not incl in 3D model)</t>
  </si>
  <si>
    <t xml:space="preserve">beam pipe DN100 x=-30mm  </t>
  </si>
  <si>
    <t>mirror x-ray tube (DN100/DN100) x=-30mm</t>
  </si>
  <si>
    <t>Split &amp; Delay unit (DN200/DN200) x=-25mm</t>
  </si>
  <si>
    <t>Pop-in monitor (2xDN100) x=-30mm</t>
  </si>
  <si>
    <t>beam pipe DN100 x=-30mm (0,00777°)</t>
  </si>
  <si>
    <t>beam pipe DN100 x=-29mm</t>
  </si>
  <si>
    <t>Si-Mono (bellows incl.) x=-29mm</t>
  </si>
  <si>
    <t>High resol. Monochromator x=-29mm</t>
  </si>
  <si>
    <t>CRL2 (DN63/63) bellow ds. Incl. x=-29mmy=+4mm</t>
  </si>
  <si>
    <t>Pop-in monitor (2xDN100) x=-29mm;y=+4mm</t>
  </si>
  <si>
    <t>Collimator 19x24mm x=-29mm; y=+4mm</t>
  </si>
  <si>
    <t>Diff. Pump DN40 upstream x=-29mm; y=+4mm</t>
  </si>
  <si>
    <t>XGM (DN40/DN40) bellows DN40 incl. x=-29mm;y=+4mm</t>
  </si>
  <si>
    <t>beam pipe DN40 x=-29mm, y=+4mm</t>
  </si>
  <si>
    <t>Diff. Pump DN40 downstream x=-29mm;y=+4mm</t>
  </si>
  <si>
    <t>pulse picker (DN40/DN40 bellows incl.) x=-29mm;y=+4mm</t>
  </si>
  <si>
    <t>beam pipe DN63 (DN40 flange) x=-29 y=+4mm (0,00526° NOT incl. In 3D!)</t>
  </si>
  <si>
    <t>beam pipe DN63 (DN40 flange)</t>
  </si>
  <si>
    <t>Collimator 30mm (DN40/DN40) x=-27mm; y=+4mm</t>
  </si>
  <si>
    <t>beam pipe DN63 (DN40 flange) x=-27mm (0,00298641°)</t>
  </si>
  <si>
    <t>Pop-in Monitor (type I) bellows DN63 incl. x=-25mm; y=+4mm</t>
  </si>
  <si>
    <t>Front end type I (2xDN40flange) x=-25mm; y=+4mm</t>
  </si>
  <si>
    <t>XTD1</t>
  </si>
  <si>
    <t>XS2</t>
  </si>
  <si>
    <t>XDT1</t>
  </si>
  <si>
    <t>XTD6</t>
  </si>
  <si>
    <t>SA2</t>
  </si>
  <si>
    <t>MID</t>
  </si>
  <si>
    <t>HED</t>
  </si>
  <si>
    <t>T6HED</t>
  </si>
  <si>
    <t>XHEXP</t>
  </si>
  <si>
    <t>CMONO</t>
  </si>
  <si>
    <t>SDL</t>
  </si>
  <si>
    <t>PPU</t>
  </si>
  <si>
    <t>NNN</t>
  </si>
  <si>
    <t>added SASE2 components, marked DPS-T5.2655.T9 and IMGPII45.2694.T9  (z-positions disagree by a few cm)</t>
  </si>
  <si>
    <t>5.12.2016</t>
  </si>
  <si>
    <t>corrected SASE3 entrance slit SLIT.3218.T10 position</t>
  </si>
  <si>
    <t>Version 1.1</t>
  </si>
  <si>
    <t>HIREX crystal</t>
  </si>
  <si>
    <t>HIREX grating</t>
  </si>
  <si>
    <t>Version 1.2</t>
  </si>
  <si>
    <t>13.12.2016</t>
  </si>
  <si>
    <t>replaced HIREX with HIREX-1 and HIREX-2 (grating and crystal unti)</t>
  </si>
  <si>
    <t>Version 1.3</t>
  </si>
  <si>
    <t>20.1.2017</t>
  </si>
  <si>
    <t>added pulse picker SPB instrument SASE1 PPU</t>
  </si>
  <si>
    <t>Pulse picker</t>
  </si>
  <si>
    <t>IP1</t>
  </si>
  <si>
    <t>TMP1</t>
  </si>
  <si>
    <t>TMP2</t>
  </si>
  <si>
    <t>IP2</t>
  </si>
  <si>
    <t>VA1</t>
  </si>
  <si>
    <t>CGI</t>
  </si>
  <si>
    <t>VA2</t>
  </si>
  <si>
    <t>Gas attenuator Upstream Ion Pump</t>
  </si>
  <si>
    <t>Gas attenuator Upstream TMP Girder</t>
  </si>
  <si>
    <t>Gas attenuator Upstream Variable Aperture Girder</t>
  </si>
  <si>
    <t>Gas attenuator Central Gas Injection Module</t>
  </si>
  <si>
    <t>Gas attenuator Downstream Variable Aperture Girder</t>
  </si>
  <si>
    <t>Gas attenuator Downstream TMP Girder</t>
  </si>
  <si>
    <t>Gas attenuator Downstream Ion Pump</t>
  </si>
  <si>
    <t>Attenuator</t>
  </si>
  <si>
    <t>Version 1.4</t>
  </si>
  <si>
    <t>24.1.2017</t>
  </si>
  <si>
    <t>added ATT  SPB instrument and updated GATT (Gas Attenuator) in SASE3</t>
  </si>
  <si>
    <t>Version 1.5</t>
  </si>
  <si>
    <t>updated position of HIREX-2.2798.T9</t>
  </si>
  <si>
    <t>Version 1.6</t>
  </si>
  <si>
    <t>27.2.2017</t>
  </si>
  <si>
    <t>20.2.2017</t>
  </si>
  <si>
    <t>updated MONO-1.3324.T9FXE, MONO-2.3325.T9FXE, changed SRA.3115.T10 into PSLIT-1.3114.T10 and  PSLIT-2.3115.T10</t>
  </si>
  <si>
    <t>micron KB</t>
  </si>
  <si>
    <t>CRLs</t>
  </si>
  <si>
    <t>MKBH</t>
  </si>
  <si>
    <t>MKBV</t>
  </si>
  <si>
    <t>NKB</t>
  </si>
  <si>
    <t>EXP</t>
  </si>
  <si>
    <t>MKB</t>
  </si>
  <si>
    <t>nano KB</t>
  </si>
  <si>
    <t>SCR</t>
  </si>
  <si>
    <t>Screen</t>
  </si>
  <si>
    <t>Version 1.7</t>
  </si>
  <si>
    <t>7.3.2017</t>
  </si>
  <si>
    <t>updated SCR.3332.T9, CRL.3333.T9, MKBH.3339.SPB, MKBV.3342.SPB, NKB.3361.SPB</t>
  </si>
  <si>
    <t>US</t>
  </si>
  <si>
    <t>DS</t>
  </si>
  <si>
    <t>Version 1.8</t>
  </si>
  <si>
    <t xml:space="preserve">(?, probably no change) </t>
  </si>
  <si>
    <t>inserted girders for differential pump in XTD1 DPS-US.2591.T6, DPS-DS.2599.T6</t>
  </si>
  <si>
    <t>Version 1.9</t>
  </si>
  <si>
    <t>Pipe holder</t>
  </si>
  <si>
    <t>Version 2.0</t>
  </si>
  <si>
    <t>added beam pipe holder positions for HED, MID, SQS instruments and XTD6</t>
  </si>
  <si>
    <t>SEPFL</t>
  </si>
  <si>
    <t>Incoming flange of separation chamber 2</t>
  </si>
  <si>
    <t>2nd beam sep. chamber x=75mm</t>
  </si>
  <si>
    <t>Version 2.1</t>
  </si>
  <si>
    <t>added SASE2 SEPFL-2.2857.T6 (incoming flange of separatrion chamber 2)</t>
  </si>
  <si>
    <t>Version 2.2</t>
  </si>
  <si>
    <t>shifted XGM.3311.T9, COLB.3303.T9, PBLM.3302.T9 4 and 5 mm south</t>
  </si>
  <si>
    <t>KBS</t>
  </si>
  <si>
    <t xml:space="preserve">Version 2.3 </t>
  </si>
  <si>
    <t>Added KBS.3346.SCS</t>
  </si>
  <si>
    <t xml:space="preserve">KB mirror system </t>
  </si>
  <si>
    <t xml:space="preserve">Gas monitor </t>
  </si>
  <si>
    <t>DSP2</t>
  </si>
  <si>
    <t>DSP1</t>
  </si>
  <si>
    <t>LINc</t>
  </si>
  <si>
    <t>LINg</t>
  </si>
  <si>
    <t>Laser alignment system</t>
  </si>
  <si>
    <t>Differential pumping system</t>
  </si>
  <si>
    <t>Laser incoupling</t>
  </si>
  <si>
    <t>Version 2.4</t>
  </si>
  <si>
    <t>skipped</t>
  </si>
  <si>
    <t>Version 2.5</t>
  </si>
  <si>
    <t>added more SCS hucth components</t>
  </si>
  <si>
    <t>TIM</t>
  </si>
  <si>
    <t>FLOOR1</t>
  </si>
  <si>
    <t>SAMPLE_1_0</t>
  </si>
  <si>
    <t>SAMPLE_1_5</t>
  </si>
  <si>
    <t>SAMPLE_2_0</t>
  </si>
  <si>
    <t>Version 2.6</t>
  </si>
  <si>
    <t>SASE3: added SCS hutch components, shifted shutter SCS plus upstream comp. , shifted SQS pop-in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</si>
</sst>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dd\.mm\.yy;@"/>
  </numFmts>
  <fonts count="7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Protection="1">
      <protection locked="0"/>
    </xf>
    <xf numFmtId="164" fontId="0" fillId="0" borderId="0" xfId="0" applyNumberFormat="1" applyFont="1" applyFill="1" applyBorder="1" applyProtection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Protection="1">
      <protection locked="0"/>
    </xf>
    <xf numFmtId="164" fontId="0" fillId="0" borderId="4" xfId="0" applyNumberFormat="1" applyFont="1" applyFill="1" applyBorder="1" applyProtection="1"/>
    <xf numFmtId="0" fontId="4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0" xfId="0" applyAlignment="1"/>
    <xf numFmtId="0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/>
    <xf numFmtId="164" fontId="4" fillId="3" borderId="1" xfId="0" applyNumberFormat="1" applyFont="1" applyFill="1" applyBorder="1" applyProtection="1">
      <protection locked="0"/>
    </xf>
    <xf numFmtId="164" fontId="4" fillId="0" borderId="0" xfId="0" applyNumberFormat="1" applyFont="1"/>
    <xf numFmtId="164" fontId="4" fillId="0" borderId="4" xfId="0" applyNumberFormat="1" applyFont="1" applyBorder="1"/>
    <xf numFmtId="164" fontId="4" fillId="3" borderId="3" xfId="0" applyNumberFormat="1" applyFont="1" applyFill="1" applyBorder="1" applyProtection="1">
      <protection locked="0"/>
    </xf>
    <xf numFmtId="164" fontId="0" fillId="3" borderId="3" xfId="0" applyNumberFormat="1" applyFont="1" applyFill="1" applyBorder="1" applyProtection="1">
      <protection locked="0"/>
    </xf>
    <xf numFmtId="164" fontId="0" fillId="3" borderId="2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4" xfId="0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0" borderId="4" xfId="0" applyNumberFormat="1" applyFill="1" applyBorder="1"/>
    <xf numFmtId="164" fontId="0" fillId="3" borderId="3" xfId="0" applyNumberFormat="1" applyFill="1" applyBorder="1" applyProtection="1">
      <protection locked="0"/>
    </xf>
    <xf numFmtId="164" fontId="0" fillId="0" borderId="0" xfId="0" applyNumberFormat="1" applyFill="1" applyBorder="1" applyProtection="1"/>
    <xf numFmtId="164" fontId="0" fillId="0" borderId="4" xfId="0" applyNumberFormat="1" applyFill="1" applyBorder="1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164" fontId="4" fillId="4" borderId="1" xfId="0" applyNumberFormat="1" applyFont="1" applyFill="1" applyBorder="1" applyProtection="1">
      <protection locked="0"/>
    </xf>
    <xf numFmtId="164" fontId="4" fillId="4" borderId="6" xfId="0" applyNumberFormat="1" applyFont="1" applyFill="1" applyBorder="1" applyProtection="1">
      <protection locked="0"/>
    </xf>
    <xf numFmtId="0" fontId="0" fillId="2" borderId="0" xfId="0" applyFill="1"/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</xf>
    <xf numFmtId="0" fontId="0" fillId="0" borderId="0" xfId="0" applyFill="1"/>
    <xf numFmtId="0" fontId="0" fillId="2" borderId="4" xfId="0" applyFill="1" applyBorder="1"/>
    <xf numFmtId="164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0" borderId="8" xfId="0" applyNumberFormat="1" applyFill="1" applyBorder="1"/>
    <xf numFmtId="164" fontId="0" fillId="0" borderId="7" xfId="0" applyNumberFormat="1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5" fontId="0" fillId="0" borderId="0" xfId="0" applyNumberFormat="1"/>
    <xf numFmtId="164" fontId="0" fillId="3" borderId="1" xfId="0" applyNumberFormat="1" applyFill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protection locked="0"/>
    </xf>
    <xf numFmtId="164" fontId="0" fillId="3" borderId="3" xfId="0" applyNumberFormat="1" applyFill="1" applyBorder="1" applyAlignment="1" applyProtection="1">
      <protection locked="0"/>
    </xf>
    <xf numFmtId="164" fontId="0" fillId="0" borderId="0" xfId="0" applyNumberFormat="1" applyFill="1" applyBorder="1" applyAlignment="1"/>
    <xf numFmtId="164" fontId="0" fillId="0" borderId="0" xfId="0" applyNumberFormat="1" applyFill="1" applyBorder="1" applyAlignment="1" applyProtection="1"/>
    <xf numFmtId="0" fontId="0" fillId="0" borderId="0" xfId="0" applyBorder="1" applyAlignment="1">
      <alignment horizontal="left"/>
    </xf>
    <xf numFmtId="0" fontId="0" fillId="0" borderId="4" xfId="0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/>
    <xf numFmtId="164" fontId="0" fillId="0" borderId="4" xfId="0" applyNumberForma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3" borderId="3" xfId="0" applyNumberFormat="1" applyFont="1" applyFill="1" applyBorder="1" applyAlignment="1" applyProtection="1">
      <protection locked="0"/>
    </xf>
    <xf numFmtId="0" fontId="0" fillId="5" borderId="0" xfId="0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Border="1" applyProtection="1"/>
    <xf numFmtId="164" fontId="1" fillId="0" borderId="0" xfId="0" applyNumberFormat="1" applyFont="1" applyFill="1"/>
    <xf numFmtId="165" fontId="0" fillId="0" borderId="0" xfId="0" applyNumberFormat="1" applyFill="1"/>
    <xf numFmtId="0" fontId="0" fillId="5" borderId="0" xfId="0" applyFill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164" fontId="4" fillId="0" borderId="0" xfId="0" applyNumberFormat="1" applyFont="1" applyFill="1"/>
    <xf numFmtId="164" fontId="1" fillId="3" borderId="2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/>
    <xf numFmtId="164" fontId="0" fillId="0" borderId="1" xfId="0" applyNumberFormat="1" applyFill="1" applyBorder="1" applyAlignment="1" applyProtection="1">
      <protection locked="0"/>
    </xf>
    <xf numFmtId="0" fontId="0" fillId="5" borderId="4" xfId="0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0" borderId="3" xfId="0" applyNumberFormat="1" applyFill="1" applyBorder="1" applyAlignment="1" applyProtection="1">
      <protection locked="0"/>
    </xf>
    <xf numFmtId="165" fontId="0" fillId="0" borderId="0" xfId="0" applyNumberFormat="1" applyFill="1" applyAlignment="1">
      <alignment horizontal="center"/>
    </xf>
    <xf numFmtId="0" fontId="0" fillId="0" borderId="9" xfId="0" applyFill="1" applyBorder="1"/>
    <xf numFmtId="164" fontId="0" fillId="0" borderId="9" xfId="0" applyNumberFormat="1" applyFill="1" applyBorder="1"/>
    <xf numFmtId="165" fontId="1" fillId="0" borderId="0" xfId="0" applyNumberFormat="1" applyFont="1" applyFill="1"/>
    <xf numFmtId="165" fontId="0" fillId="5" borderId="0" xfId="0" applyNumberFormat="1" applyFill="1"/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0" fontId="0" fillId="0" borderId="0" xfId="0" applyFill="1" applyAlignment="1">
      <alignment wrapText="1"/>
    </xf>
    <xf numFmtId="164" fontId="1" fillId="0" borderId="1" xfId="0" applyNumberFormat="1" applyFont="1" applyFill="1" applyBorder="1" applyAlignment="1" applyProtection="1">
      <protection locked="0"/>
    </xf>
    <xf numFmtId="164" fontId="0" fillId="0" borderId="10" xfId="0" applyNumberFormat="1" applyFill="1" applyBorder="1"/>
    <xf numFmtId="0" fontId="1" fillId="5" borderId="0" xfId="0" applyFont="1" applyFill="1" applyBorder="1"/>
    <xf numFmtId="0" fontId="0" fillId="5" borderId="0" xfId="0" applyFill="1" applyBorder="1"/>
  </cellXfs>
  <cellStyles count="16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302"/>
  <sheetViews>
    <sheetView zoomScale="125" zoomScaleNormal="125" zoomScalePageLayoutView="125" workbookViewId="0">
      <pane ySplit="2" topLeftCell="A274" activePane="bottomLeft" state="frozen"/>
      <selection pane="bottomLeft" activeCell="A163" sqref="A163"/>
    </sheetView>
  </sheetViews>
  <sheetFormatPr baseColWidth="10" defaultRowHeight="15" x14ac:dyDescent="0"/>
  <cols>
    <col min="1" max="1" width="24.33203125" customWidth="1"/>
    <col min="2" max="2" width="24.33203125" hidden="1" customWidth="1"/>
    <col min="3" max="3" width="6.83203125" hidden="1" customWidth="1"/>
    <col min="4" max="4" width="8" style="4" hidden="1" customWidth="1"/>
    <col min="5" max="6" width="16.5" style="4" hidden="1" customWidth="1"/>
    <col min="7" max="7" width="15.83203125" style="4" hidden="1" customWidth="1"/>
    <col min="8" max="8" width="7.33203125" style="4" hidden="1" customWidth="1"/>
    <col min="9" max="9" width="27.5" style="17" hidden="1" customWidth="1"/>
    <col min="10" max="10" width="22.1640625" hidden="1" customWidth="1"/>
    <col min="11" max="11" width="12.33203125" style="9" hidden="1" customWidth="1"/>
    <col min="12" max="12" width="45.5" hidden="1" customWidth="1"/>
    <col min="13" max="13" width="8.5" hidden="1" customWidth="1"/>
    <col min="14" max="14" width="10.33203125" hidden="1" customWidth="1"/>
    <col min="15" max="15" width="13.5" hidden="1" customWidth="1"/>
    <col min="16" max="16" width="15" hidden="1" customWidth="1"/>
    <col min="17" max="17" width="16.83203125" hidden="1" customWidth="1"/>
    <col min="18" max="18" width="16" hidden="1" customWidth="1"/>
    <col min="19" max="19" width="14.6640625" hidden="1" customWidth="1"/>
    <col min="20" max="20" width="14.83203125" hidden="1" customWidth="1"/>
    <col min="21" max="30" width="11" hidden="1" customWidth="1"/>
    <col min="31" max="32" width="10.83203125" hidden="1" customWidth="1"/>
    <col min="33" max="34" width="11" customWidth="1"/>
    <col min="35" max="35" width="13.83203125" customWidth="1"/>
    <col min="36" max="36" width="12.33203125" customWidth="1"/>
    <col min="37" max="38" width="10.83203125" customWidth="1"/>
    <col min="39" max="40" width="10.83203125" hidden="1" customWidth="1"/>
    <col min="41" max="41" width="16.33203125" hidden="1" customWidth="1"/>
    <col min="42" max="42" width="13.33203125" hidden="1" customWidth="1"/>
    <col min="43" max="44" width="10.83203125" hidden="1" customWidth="1"/>
    <col min="45" max="46" width="11" hidden="1" customWidth="1"/>
    <col min="47" max="47" width="11.5" hidden="1" customWidth="1"/>
    <col min="48" max="48" width="14" hidden="1" customWidth="1"/>
    <col min="49" max="50" width="10.83203125" hidden="1" customWidth="1"/>
    <col min="51" max="51" width="10.83203125" customWidth="1"/>
  </cols>
  <sheetData>
    <row r="1" spans="1:50" s="4" customFormat="1">
      <c r="A1" s="19" t="s">
        <v>146</v>
      </c>
      <c r="B1" s="19" t="s">
        <v>147</v>
      </c>
      <c r="C1" s="2" t="s">
        <v>43</v>
      </c>
      <c r="D1" s="2" t="s">
        <v>44</v>
      </c>
      <c r="E1" s="2" t="s">
        <v>145</v>
      </c>
      <c r="F1" s="2" t="s">
        <v>45</v>
      </c>
      <c r="G1" s="2" t="s">
        <v>46</v>
      </c>
      <c r="H1" s="2" t="s">
        <v>47</v>
      </c>
      <c r="I1" s="15" t="s">
        <v>52</v>
      </c>
      <c r="J1" s="2" t="s">
        <v>51</v>
      </c>
      <c r="K1" s="8" t="s">
        <v>53</v>
      </c>
      <c r="L1" s="3" t="s">
        <v>84</v>
      </c>
      <c r="M1" s="3" t="s">
        <v>63</v>
      </c>
      <c r="N1" s="3" t="s">
        <v>64</v>
      </c>
      <c r="O1" s="2" t="s">
        <v>0</v>
      </c>
      <c r="P1" s="2" t="s">
        <v>1</v>
      </c>
      <c r="Q1" s="2" t="s">
        <v>2</v>
      </c>
      <c r="R1" s="2" t="s">
        <v>160</v>
      </c>
      <c r="S1" s="2" t="s">
        <v>55</v>
      </c>
      <c r="T1" s="14" t="s">
        <v>161</v>
      </c>
      <c r="U1" s="2" t="s">
        <v>3</v>
      </c>
      <c r="V1" s="2" t="s">
        <v>4</v>
      </c>
      <c r="W1" s="2" t="s">
        <v>5</v>
      </c>
      <c r="X1" s="2" t="s">
        <v>162</v>
      </c>
      <c r="Y1" s="2" t="s">
        <v>56</v>
      </c>
      <c r="Z1" s="2" t="s">
        <v>163</v>
      </c>
      <c r="AA1" s="2" t="s">
        <v>6</v>
      </c>
      <c r="AB1" s="2" t="s">
        <v>7</v>
      </c>
      <c r="AC1" s="2" t="s">
        <v>8</v>
      </c>
      <c r="AD1" s="2" t="s">
        <v>164</v>
      </c>
      <c r="AE1" s="2" t="s">
        <v>57</v>
      </c>
      <c r="AF1" s="2" t="s">
        <v>165</v>
      </c>
      <c r="AG1" s="2" t="s">
        <v>9</v>
      </c>
      <c r="AH1" s="2" t="s">
        <v>10</v>
      </c>
      <c r="AI1" s="2" t="s">
        <v>11</v>
      </c>
      <c r="AJ1" s="2" t="s">
        <v>166</v>
      </c>
      <c r="AK1" s="2" t="s">
        <v>58</v>
      </c>
      <c r="AL1" s="2" t="s">
        <v>167</v>
      </c>
      <c r="AM1" s="2" t="s">
        <v>12</v>
      </c>
      <c r="AN1" s="2" t="s">
        <v>13</v>
      </c>
      <c r="AO1" s="2" t="s">
        <v>14</v>
      </c>
      <c r="AP1" s="2" t="s">
        <v>168</v>
      </c>
      <c r="AQ1" s="2" t="s">
        <v>59</v>
      </c>
      <c r="AR1" s="2" t="s">
        <v>169</v>
      </c>
      <c r="AS1" s="2" t="s">
        <v>15</v>
      </c>
      <c r="AT1" s="2" t="s">
        <v>16</v>
      </c>
      <c r="AU1" s="2" t="s">
        <v>17</v>
      </c>
      <c r="AV1" s="2" t="s">
        <v>170</v>
      </c>
      <c r="AW1" s="2" t="s">
        <v>60</v>
      </c>
      <c r="AX1" s="2" t="s">
        <v>171</v>
      </c>
    </row>
    <row r="2" spans="1:50" s="4" customFormat="1">
      <c r="A2" s="54" t="s">
        <v>286</v>
      </c>
      <c r="B2" s="22"/>
      <c r="C2" s="23"/>
      <c r="D2" s="23"/>
      <c r="E2" s="23"/>
      <c r="F2" s="23"/>
      <c r="G2" s="23"/>
      <c r="H2" s="23"/>
      <c r="I2" s="24"/>
      <c r="J2" s="23"/>
      <c r="K2" s="25"/>
      <c r="L2" s="3" t="s">
        <v>83</v>
      </c>
      <c r="M2" s="3" t="s">
        <v>61</v>
      </c>
      <c r="N2" s="3" t="s">
        <v>61</v>
      </c>
      <c r="O2" s="2" t="s">
        <v>61</v>
      </c>
      <c r="P2" s="2" t="s">
        <v>61</v>
      </c>
      <c r="Q2" s="2" t="s">
        <v>61</v>
      </c>
      <c r="R2" s="2" t="s">
        <v>62</v>
      </c>
      <c r="S2" s="2" t="s">
        <v>62</v>
      </c>
      <c r="T2" s="2" t="s">
        <v>62</v>
      </c>
      <c r="U2" s="2" t="s">
        <v>61</v>
      </c>
      <c r="V2" s="2" t="s">
        <v>61</v>
      </c>
      <c r="W2" s="2" t="s">
        <v>61</v>
      </c>
      <c r="X2" s="2" t="s">
        <v>62</v>
      </c>
      <c r="Y2" s="2" t="s">
        <v>62</v>
      </c>
      <c r="Z2" s="2" t="s">
        <v>62</v>
      </c>
      <c r="AA2" s="2" t="s">
        <v>61</v>
      </c>
      <c r="AB2" s="2" t="s">
        <v>61</v>
      </c>
      <c r="AC2" s="2" t="s">
        <v>61</v>
      </c>
      <c r="AD2" s="2" t="s">
        <v>62</v>
      </c>
      <c r="AE2" s="2" t="s">
        <v>62</v>
      </c>
      <c r="AF2" s="2" t="s">
        <v>62</v>
      </c>
      <c r="AG2" s="2" t="s">
        <v>61</v>
      </c>
      <c r="AH2" s="2" t="s">
        <v>61</v>
      </c>
      <c r="AI2" s="2" t="s">
        <v>61</v>
      </c>
      <c r="AJ2" s="2" t="s">
        <v>62</v>
      </c>
      <c r="AK2" s="2" t="s">
        <v>62</v>
      </c>
      <c r="AL2" s="2" t="s">
        <v>62</v>
      </c>
      <c r="AM2" s="2" t="s">
        <v>61</v>
      </c>
      <c r="AN2" s="2" t="s">
        <v>61</v>
      </c>
      <c r="AO2" s="2" t="s">
        <v>61</v>
      </c>
      <c r="AP2" s="2" t="s">
        <v>62</v>
      </c>
      <c r="AQ2" s="2" t="s">
        <v>62</v>
      </c>
      <c r="AR2" s="2" t="s">
        <v>62</v>
      </c>
      <c r="AS2" s="2" t="s">
        <v>61</v>
      </c>
      <c r="AT2" s="2" t="s">
        <v>61</v>
      </c>
      <c r="AU2" s="2" t="s">
        <v>61</v>
      </c>
      <c r="AV2" s="2" t="s">
        <v>62</v>
      </c>
      <c r="AW2" s="2" t="s">
        <v>62</v>
      </c>
      <c r="AX2" s="2" t="s">
        <v>62</v>
      </c>
    </row>
    <row r="3" spans="1:50">
      <c r="A3" t="str">
        <f>IF( H3="", CONCATENATE(G3,".",ROUND(AO3,0),".",C3),CONCATENATE(G3,"-",H3,".",ROUND(AO3,0),".",C3))</f>
        <v>FLT.2614.T9</v>
      </c>
      <c r="B3" t="str">
        <f>IF( H3&gt;0, CONCATENATE(D3,"_",F3,"_",G3,"-",H3),CONCATENATE(D3,"_",F3,"_",G3) )</f>
        <v>SA1_XTD2_FLT</v>
      </c>
      <c r="C3" s="1" t="s">
        <v>48</v>
      </c>
      <c r="D3" s="2" t="s">
        <v>49</v>
      </c>
      <c r="E3" s="2" t="s">
        <v>50</v>
      </c>
      <c r="F3" s="2" t="s">
        <v>50</v>
      </c>
      <c r="G3" s="2" t="s">
        <v>152</v>
      </c>
      <c r="H3" s="2"/>
      <c r="I3" s="15" t="s">
        <v>155</v>
      </c>
      <c r="J3" s="1"/>
      <c r="K3" s="8">
        <v>74</v>
      </c>
      <c r="L3" s="6" t="s">
        <v>158</v>
      </c>
      <c r="M3" s="6"/>
      <c r="N3" s="6"/>
      <c r="O3" s="26">
        <v>0</v>
      </c>
      <c r="P3" s="26">
        <v>0</v>
      </c>
      <c r="Q3" s="26">
        <v>180.61590000000001</v>
      </c>
      <c r="R3" s="26">
        <v>0</v>
      </c>
      <c r="S3" s="26">
        <v>0</v>
      </c>
      <c r="T3" s="26">
        <v>0</v>
      </c>
      <c r="U3" s="7">
        <f>O3-0.025</f>
        <v>-2.5000000000000001E-2</v>
      </c>
      <c r="V3" s="7">
        <f>P3</f>
        <v>0</v>
      </c>
      <c r="W3" s="7">
        <f>Q3</f>
        <v>180.61590000000001</v>
      </c>
      <c r="X3" s="7">
        <f>R3</f>
        <v>0</v>
      </c>
      <c r="Y3" s="7">
        <f>S3</f>
        <v>0</v>
      </c>
      <c r="Z3" s="7">
        <f>T3</f>
        <v>0</v>
      </c>
      <c r="AA3" s="7">
        <f t="shared" ref="AA3:AA77" si="0">U3*COS(-0.0027)+(W3-370)*SIN(-0.0027)</f>
        <v>0.48633653985063102</v>
      </c>
      <c r="AB3" s="7">
        <f>V3</f>
        <v>0</v>
      </c>
      <c r="AC3" s="7">
        <f t="shared" ref="AC3:AC77" si="1">-U3*SIN(-0.0027)+(W3-370)*COS(-0.0027)+370</f>
        <v>180.61652280470719</v>
      </c>
      <c r="AD3" s="7">
        <f>R3</f>
        <v>0</v>
      </c>
      <c r="AE3" s="7">
        <f>S3-0.0027</f>
        <v>-2.7000000000000001E-3</v>
      </c>
      <c r="AF3" s="7">
        <f>T3</f>
        <v>0</v>
      </c>
      <c r="AG3" s="7">
        <f t="shared" ref="AG3:AG77" si="2">O3</f>
        <v>0</v>
      </c>
      <c r="AH3" s="7">
        <f t="shared" ref="AH3:AH77" si="3">P3</f>
        <v>0</v>
      </c>
      <c r="AI3" s="7">
        <f t="shared" ref="AI3:AI77" si="4">Q3+244.0851+195.2</f>
        <v>619.90100000000007</v>
      </c>
      <c r="AJ3" s="7">
        <f>R3</f>
        <v>0</v>
      </c>
      <c r="AK3" s="7">
        <f>S3</f>
        <v>0</v>
      </c>
      <c r="AL3" s="7">
        <f>T3</f>
        <v>0</v>
      </c>
      <c r="AM3" s="7">
        <f>AG3</f>
        <v>0</v>
      </c>
      <c r="AN3" s="7">
        <f>AH3*COS(0.02092*PI()/180)-AI3*SIN(0.02092*PI()/180)-2.4386</f>
        <v>-2.6649400331065243</v>
      </c>
      <c r="AO3" s="7">
        <f>AH3*SIN(0.02092*PI()/180)+AI3*COS(0.02092*PI()/180)+1994.492</f>
        <v>2614.3929586790373</v>
      </c>
      <c r="AP3" s="7">
        <f>AJ3+0.000365</f>
        <v>3.6499999999999998E-4</v>
      </c>
      <c r="AQ3" s="7">
        <f>AK3</f>
        <v>0</v>
      </c>
      <c r="AR3" s="7">
        <f>AL3</f>
        <v>0</v>
      </c>
      <c r="AS3" s="7">
        <f>(AG3+17.5)*COS(-0.483808*PI()/180)+(AI3-1338.818)*SIN(-0.483808*PI()/180)</f>
        <v>23.5698697084174</v>
      </c>
      <c r="AT3" s="7">
        <f>AH3+0.11</f>
        <v>0.11</v>
      </c>
      <c r="AU3" s="7">
        <f>-(AG3+17.5)*SIN(-0.483808*PI()/180)+(AI3-1338.818)*COS(-0.483808*PI()/180)</f>
        <v>-718.74360110607461</v>
      </c>
      <c r="AV3" s="30">
        <f>AJ3</f>
        <v>0</v>
      </c>
      <c r="AW3" s="7">
        <f>AK3-0.483808*PI()/180</f>
        <v>-8.4440425474887251E-3</v>
      </c>
      <c r="AX3" s="7">
        <f>AL3</f>
        <v>0</v>
      </c>
    </row>
    <row r="4" spans="1:50">
      <c r="A4" t="str">
        <f>IF( ISBLANK(H4), CONCATENATE(G4,".",ROUND(AO4,0),".",C4),CONCATENATE(G4,"-",H4,".",ROUND(AO4,0),".",C4))</f>
        <v>PSLIT.2632.T9</v>
      </c>
      <c r="B4" t="str">
        <f t="shared" ref="B4:B76" si="5">IF( H4&gt;0, CONCATENATE(D4,"_",F4,"_",G4,"-",H4),CONCATENATE(D4,"_",F4,"_",G4) )</f>
        <v>SA1_XTD2_PSLIT</v>
      </c>
      <c r="C4" s="1" t="s">
        <v>48</v>
      </c>
      <c r="D4" s="2" t="s">
        <v>49</v>
      </c>
      <c r="E4" s="2" t="s">
        <v>50</v>
      </c>
      <c r="F4" s="2" t="s">
        <v>50</v>
      </c>
      <c r="G4" s="2" t="s">
        <v>298</v>
      </c>
      <c r="H4" s="2"/>
      <c r="I4" s="15" t="s">
        <v>54</v>
      </c>
      <c r="J4" s="1"/>
      <c r="K4" s="8">
        <v>73</v>
      </c>
      <c r="L4" s="6" t="s">
        <v>54</v>
      </c>
      <c r="M4" s="5"/>
      <c r="N4" s="5"/>
      <c r="O4" s="26">
        <v>0</v>
      </c>
      <c r="P4" s="26">
        <v>0</v>
      </c>
      <c r="Q4" s="26">
        <v>197.77999999999994</v>
      </c>
      <c r="R4" s="26">
        <v>0</v>
      </c>
      <c r="S4" s="26">
        <v>0</v>
      </c>
      <c r="T4" s="26">
        <v>0</v>
      </c>
      <c r="U4" s="7">
        <f t="shared" ref="U4" si="6">O4-0.025</f>
        <v>-2.5000000000000001E-2</v>
      </c>
      <c r="V4" s="7">
        <f t="shared" ref="V4:V78" si="7">P4</f>
        <v>0</v>
      </c>
      <c r="W4" s="7">
        <f t="shared" ref="W4:W78" si="8">Q4</f>
        <v>197.77999999999994</v>
      </c>
      <c r="X4" s="7">
        <f t="shared" ref="X4:X78" si="9">R4</f>
        <v>0</v>
      </c>
      <c r="Y4" s="7">
        <f t="shared" ref="Y4" si="10">S4</f>
        <v>0</v>
      </c>
      <c r="Z4" s="7">
        <f t="shared" ref="Z4:Z78" si="11">T4</f>
        <v>0</v>
      </c>
      <c r="AA4" s="7">
        <f t="shared" si="0"/>
        <v>0.4399935261574407</v>
      </c>
      <c r="AB4" s="7">
        <f t="shared" ref="AB4" si="12">V4</f>
        <v>0</v>
      </c>
      <c r="AC4" s="7">
        <f t="shared" si="1"/>
        <v>197.78056024160063</v>
      </c>
      <c r="AD4" s="7">
        <f t="shared" ref="AD4:AD68" si="13">R4</f>
        <v>0</v>
      </c>
      <c r="AE4" s="7">
        <f t="shared" ref="AE4" si="14">S4-0.0027</f>
        <v>-2.7000000000000001E-3</v>
      </c>
      <c r="AF4" s="7">
        <f t="shared" ref="AF4:AF68" si="15">T4</f>
        <v>0</v>
      </c>
      <c r="AG4" s="7">
        <f t="shared" si="2"/>
        <v>0</v>
      </c>
      <c r="AH4" s="7">
        <f t="shared" si="3"/>
        <v>0</v>
      </c>
      <c r="AI4" s="7">
        <f t="shared" si="4"/>
        <v>637.06510000000003</v>
      </c>
      <c r="AJ4" s="7">
        <f t="shared" ref="AJ4:AJ68" si="16">R4</f>
        <v>0</v>
      </c>
      <c r="AK4" s="7">
        <f t="shared" ref="AK4:AL19" si="17">S4</f>
        <v>0</v>
      </c>
      <c r="AL4" s="7">
        <f t="shared" si="17"/>
        <v>0</v>
      </c>
      <c r="AM4" s="7">
        <f t="shared" ref="AM4" si="18">AG4</f>
        <v>0</v>
      </c>
      <c r="AN4" s="7">
        <f t="shared" ref="AN4" si="19">AH4*COS(0.02092*PI()/180)-AI4*SIN(0.02092*PI()/180)-2.4386</f>
        <v>-2.671207038583598</v>
      </c>
      <c r="AO4" s="7">
        <f t="shared" ref="AO4" si="20">AH4*SIN(0.02092*PI()/180)+AI4*COS(0.02092*PI()/180)+1994.492</f>
        <v>2631.5570575349238</v>
      </c>
      <c r="AP4" s="7">
        <f t="shared" ref="AP4:AP68" si="21">AJ4+0.000365</f>
        <v>3.6499999999999998E-4</v>
      </c>
      <c r="AQ4" s="7">
        <f t="shared" ref="AQ4:AR19" si="22">AK4</f>
        <v>0</v>
      </c>
      <c r="AR4" s="7">
        <f t="shared" si="22"/>
        <v>0</v>
      </c>
      <c r="AS4" s="7">
        <f t="shared" ref="AS4" si="23">(AG4+17.5)*COS(-0.483808*PI()/180)+(AI4-1338.818)*SIN(-0.483808*PI()/180)</f>
        <v>23.424937040070382</v>
      </c>
      <c r="AT4" s="7">
        <f t="shared" ref="AT4" si="24">AH4+0.11</f>
        <v>0.11</v>
      </c>
      <c r="AU4" s="7">
        <f t="shared" ref="AU4" si="25">-(AG4+17.5)*SIN(-0.483808*PI()/180)+(AI4-1338.818)*COS(-0.483808*PI()/180)</f>
        <v>-701.58011301851946</v>
      </c>
      <c r="AV4" s="30">
        <f t="shared" ref="AV4:AV68" si="26">AJ4</f>
        <v>0</v>
      </c>
      <c r="AW4" s="7">
        <f t="shared" ref="AW4" si="27">AK4-0.483808*PI()/180</f>
        <v>-8.4440425474887251E-3</v>
      </c>
      <c r="AX4" s="7">
        <f t="shared" ref="AX4:AX68" si="28">AL4</f>
        <v>0</v>
      </c>
    </row>
    <row r="5" spans="1:50">
      <c r="A5" t="str">
        <f t="shared" ref="A5:A79" si="29">IF( H5="", CONCATENATE(G5,".",ROUND(AO5,0),".",C5),CONCATENATE(G5,"-",H5,".",ROUND(AO5,0),".",C5))</f>
        <v>KMONO.2633.T9</v>
      </c>
      <c r="B5" t="str">
        <f t="shared" si="5"/>
        <v>SA1_XTD2_KMONO</v>
      </c>
      <c r="C5" s="1" t="s">
        <v>48</v>
      </c>
      <c r="D5" s="2" t="s">
        <v>49</v>
      </c>
      <c r="E5" s="2" t="s">
        <v>50</v>
      </c>
      <c r="F5" s="2" t="s">
        <v>50</v>
      </c>
      <c r="G5" s="2" t="s">
        <v>153</v>
      </c>
      <c r="H5" s="2"/>
      <c r="I5" s="15" t="s">
        <v>156</v>
      </c>
      <c r="J5" s="1"/>
      <c r="K5" s="8">
        <v>74</v>
      </c>
      <c r="L5" s="6" t="s">
        <v>65</v>
      </c>
      <c r="M5" s="6"/>
      <c r="N5" s="6"/>
      <c r="O5" s="26">
        <v>0</v>
      </c>
      <c r="P5" s="26">
        <v>0</v>
      </c>
      <c r="Q5" s="26">
        <v>199.420343</v>
      </c>
      <c r="R5" s="26">
        <v>0</v>
      </c>
      <c r="S5" s="26">
        <v>0</v>
      </c>
      <c r="T5" s="26">
        <v>0</v>
      </c>
      <c r="U5" s="7">
        <f t="shared" ref="U5" si="30">O5-0.025</f>
        <v>-2.5000000000000001E-2</v>
      </c>
      <c r="V5" s="7">
        <f t="shared" si="7"/>
        <v>0</v>
      </c>
      <c r="W5" s="7">
        <f t="shared" si="8"/>
        <v>199.420343</v>
      </c>
      <c r="X5" s="7">
        <f t="shared" si="9"/>
        <v>0</v>
      </c>
      <c r="Y5" s="7">
        <f t="shared" ref="Y5" si="31">S5</f>
        <v>0</v>
      </c>
      <c r="Z5" s="7">
        <f t="shared" si="11"/>
        <v>0</v>
      </c>
      <c r="AA5" s="7">
        <f t="shared" si="0"/>
        <v>0.43556460543858377</v>
      </c>
      <c r="AB5" s="7">
        <f t="shared" ref="AB5" si="32">V5</f>
        <v>0</v>
      </c>
      <c r="AC5" s="7">
        <f t="shared" si="1"/>
        <v>199.42089726255409</v>
      </c>
      <c r="AD5" s="7">
        <f t="shared" si="13"/>
        <v>0</v>
      </c>
      <c r="AE5" s="7">
        <f t="shared" ref="AE5" si="33">S5-0.0027</f>
        <v>-2.7000000000000001E-3</v>
      </c>
      <c r="AF5" s="7">
        <f t="shared" si="15"/>
        <v>0</v>
      </c>
      <c r="AG5" s="7">
        <f t="shared" si="2"/>
        <v>0</v>
      </c>
      <c r="AH5" s="7">
        <f t="shared" si="3"/>
        <v>0</v>
      </c>
      <c r="AI5" s="7">
        <f t="shared" si="4"/>
        <v>638.70544300000006</v>
      </c>
      <c r="AJ5" s="7">
        <f t="shared" si="16"/>
        <v>0</v>
      </c>
      <c r="AK5" s="7">
        <f t="shared" ref="AK5" si="34">S5</f>
        <v>0</v>
      </c>
      <c r="AL5" s="7">
        <f t="shared" si="17"/>
        <v>0</v>
      </c>
      <c r="AM5" s="7">
        <f t="shared" ref="AM5" si="35">AG5</f>
        <v>0</v>
      </c>
      <c r="AN5" s="7">
        <f t="shared" ref="AN5" si="36">AH5*COS(0.02092*PI()/180)-AI5*SIN(0.02092*PI()/180)-2.4386</f>
        <v>-2.6718059653298463</v>
      </c>
      <c r="AO5" s="7">
        <f t="shared" ref="AO5" si="37">AH5*SIN(0.02092*PI()/180)+AI5*COS(0.02092*PI()/180)+1994.492</f>
        <v>2633.1974004255826</v>
      </c>
      <c r="AP5" s="7">
        <f t="shared" si="21"/>
        <v>3.6499999999999998E-4</v>
      </c>
      <c r="AQ5" s="7">
        <f t="shared" ref="AQ5" si="38">AK5</f>
        <v>0</v>
      </c>
      <c r="AR5" s="7">
        <f t="shared" si="22"/>
        <v>0</v>
      </c>
      <c r="AS5" s="7">
        <f t="shared" ref="AS5" si="39">(AG5+17.5)*COS(-0.483808*PI()/180)+(AI5-1338.818)*SIN(-0.483808*PI()/180)</f>
        <v>23.411086078587154</v>
      </c>
      <c r="AT5" s="7">
        <f t="shared" ref="AT5" si="40">AH5+0.11</f>
        <v>0.11</v>
      </c>
      <c r="AU5" s="7">
        <f t="shared" ref="AU5" si="41">-(AG5+17.5)*SIN(-0.483808*PI()/180)+(AI5-1338.818)*COS(-0.483808*PI()/180)</f>
        <v>-699.93982849792098</v>
      </c>
      <c r="AV5" s="30">
        <f t="shared" si="26"/>
        <v>0</v>
      </c>
      <c r="AW5" s="7">
        <f t="shared" ref="AW5" si="42">AK5-0.483808*PI()/180</f>
        <v>-8.4440425474887251E-3</v>
      </c>
      <c r="AX5" s="7">
        <f t="shared" si="28"/>
        <v>0</v>
      </c>
    </row>
    <row r="6" spans="1:50">
      <c r="A6" t="str">
        <f t="shared" si="29"/>
        <v>IMGSR.2634.T9</v>
      </c>
      <c r="B6" t="str">
        <f t="shared" si="5"/>
        <v>SA1_XTD2_IMGSR</v>
      </c>
      <c r="C6" s="1" t="s">
        <v>48</v>
      </c>
      <c r="D6" s="2" t="s">
        <v>49</v>
      </c>
      <c r="E6" s="2" t="s">
        <v>50</v>
      </c>
      <c r="F6" s="2" t="s">
        <v>50</v>
      </c>
      <c r="G6" s="2" t="s">
        <v>154</v>
      </c>
      <c r="H6" s="2"/>
      <c r="I6" s="15" t="s">
        <v>157</v>
      </c>
      <c r="J6" s="1"/>
      <c r="K6" s="8">
        <v>74</v>
      </c>
      <c r="L6" s="6" t="s">
        <v>65</v>
      </c>
      <c r="M6" s="6"/>
      <c r="N6" s="6"/>
      <c r="O6" s="26">
        <v>0</v>
      </c>
      <c r="P6" s="26">
        <v>0</v>
      </c>
      <c r="Q6" s="26">
        <v>200.70527300000001</v>
      </c>
      <c r="R6" s="26">
        <v>0</v>
      </c>
      <c r="S6" s="26">
        <v>0</v>
      </c>
      <c r="T6" s="26">
        <v>0</v>
      </c>
      <c r="U6" s="7">
        <f>O6-0.025</f>
        <v>-2.5000000000000001E-2</v>
      </c>
      <c r="V6" s="7">
        <f t="shared" si="7"/>
        <v>0</v>
      </c>
      <c r="W6" s="7">
        <f t="shared" si="8"/>
        <v>200.70527300000001</v>
      </c>
      <c r="X6" s="7">
        <f t="shared" si="9"/>
        <v>0</v>
      </c>
      <c r="Y6" s="7">
        <f t="shared" ref="Y6:Y14" si="43">S6</f>
        <v>0</v>
      </c>
      <c r="Z6" s="7">
        <f t="shared" si="11"/>
        <v>0</v>
      </c>
      <c r="AA6" s="7">
        <f t="shared" si="0"/>
        <v>0.43209529865379509</v>
      </c>
      <c r="AB6" s="7">
        <f t="shared" ref="AB6:AB31" si="44">V6</f>
        <v>0</v>
      </c>
      <c r="AC6" s="7">
        <f t="shared" si="1"/>
        <v>200.70582257898707</v>
      </c>
      <c r="AD6" s="7">
        <f t="shared" si="13"/>
        <v>0</v>
      </c>
      <c r="AE6" s="7">
        <f t="shared" ref="AE6:AE14" si="45">S6-0.0027</f>
        <v>-2.7000000000000001E-3</v>
      </c>
      <c r="AF6" s="7">
        <f t="shared" si="15"/>
        <v>0</v>
      </c>
      <c r="AG6" s="7">
        <f t="shared" si="2"/>
        <v>0</v>
      </c>
      <c r="AH6" s="7">
        <f t="shared" si="3"/>
        <v>0</v>
      </c>
      <c r="AI6" s="7">
        <f t="shared" si="4"/>
        <v>639.99037300000009</v>
      </c>
      <c r="AJ6" s="7">
        <f t="shared" si="16"/>
        <v>0</v>
      </c>
      <c r="AK6" s="7">
        <f t="shared" ref="AK6:AK14" si="46">S6</f>
        <v>0</v>
      </c>
      <c r="AL6" s="7">
        <f t="shared" si="17"/>
        <v>0</v>
      </c>
      <c r="AM6" s="7">
        <f t="shared" ref="AM6:AM31" si="47">AG6</f>
        <v>0</v>
      </c>
      <c r="AN6" s="7">
        <f t="shared" ref="AN6:AN31" si="48">AH6*COS(0.02092*PI()/180)-AI6*SIN(0.02092*PI()/180)-2.4386</f>
        <v>-2.6722751226610004</v>
      </c>
      <c r="AO6" s="7">
        <f t="shared" ref="AO6:AO31" si="49">AH6*SIN(0.02092*PI()/180)+AI6*COS(0.02092*PI()/180)+1994.492</f>
        <v>2634.4823303399326</v>
      </c>
      <c r="AP6" s="7">
        <f t="shared" si="21"/>
        <v>3.6499999999999998E-4</v>
      </c>
      <c r="AQ6" s="7">
        <f t="shared" ref="AQ6:AQ33" si="50">AK6</f>
        <v>0</v>
      </c>
      <c r="AR6" s="7">
        <f t="shared" si="22"/>
        <v>0</v>
      </c>
      <c r="AS6" s="7">
        <f t="shared" ref="AS6:AS31" si="51">(AG6+17.5)*COS(-0.483808*PI()/180)+(AI6-1338.818)*SIN(-0.483808*PI()/180)</f>
        <v>23.400236203933709</v>
      </c>
      <c r="AT6" s="7">
        <f t="shared" ref="AT6:AT31" si="52">AH6+0.11</f>
        <v>0.11</v>
      </c>
      <c r="AU6" s="7">
        <f t="shared" ref="AU6:AU31" si="53">-(AG6+17.5)*SIN(-0.483808*PI()/180)+(AI6-1338.818)*COS(-0.483808*PI()/180)</f>
        <v>-698.65494430659476</v>
      </c>
      <c r="AV6" s="30">
        <f t="shared" si="26"/>
        <v>0</v>
      </c>
      <c r="AW6" s="7">
        <f t="shared" ref="AW6:AW26" si="54">AK6-0.483808*PI()/180</f>
        <v>-8.4440425474887251E-3</v>
      </c>
      <c r="AX6" s="7">
        <f t="shared" si="28"/>
        <v>0</v>
      </c>
    </row>
    <row r="7" spans="1:50">
      <c r="A7" t="str">
        <f t="shared" si="29"/>
        <v>COLB.2635.T9</v>
      </c>
      <c r="B7" t="str">
        <f t="shared" si="5"/>
        <v>SA1_XTD2_COLB</v>
      </c>
      <c r="C7" s="1" t="s">
        <v>48</v>
      </c>
      <c r="D7" s="2" t="s">
        <v>49</v>
      </c>
      <c r="E7" s="2" t="s">
        <v>50</v>
      </c>
      <c r="F7" s="2" t="s">
        <v>50</v>
      </c>
      <c r="G7" s="2" t="s">
        <v>112</v>
      </c>
      <c r="H7" s="2"/>
      <c r="I7" s="15" t="s">
        <v>124</v>
      </c>
      <c r="J7" s="1"/>
      <c r="K7" s="8">
        <v>73</v>
      </c>
      <c r="L7" s="6" t="s">
        <v>66</v>
      </c>
      <c r="M7" s="6"/>
      <c r="N7" s="6"/>
      <c r="O7" s="26">
        <v>0</v>
      </c>
      <c r="P7" s="26">
        <v>0</v>
      </c>
      <c r="Q7" s="26">
        <v>201.60999999999993</v>
      </c>
      <c r="R7" s="26">
        <v>0</v>
      </c>
      <c r="S7" s="26">
        <v>0</v>
      </c>
      <c r="T7" s="26">
        <v>0</v>
      </c>
      <c r="U7" s="7">
        <f>O7-0.025</f>
        <v>-2.5000000000000001E-2</v>
      </c>
      <c r="V7" s="7">
        <f t="shared" si="7"/>
        <v>0</v>
      </c>
      <c r="W7" s="7">
        <f t="shared" si="8"/>
        <v>201.60999999999993</v>
      </c>
      <c r="X7" s="7">
        <f t="shared" si="9"/>
        <v>0</v>
      </c>
      <c r="Y7" s="7">
        <f t="shared" si="43"/>
        <v>0</v>
      </c>
      <c r="Z7" s="7">
        <f t="shared" si="11"/>
        <v>0</v>
      </c>
      <c r="AA7" s="7">
        <f t="shared" si="0"/>
        <v>0.42965253872175113</v>
      </c>
      <c r="AB7" s="7">
        <f t="shared" si="44"/>
        <v>0</v>
      </c>
      <c r="AC7" s="7">
        <f t="shared" si="1"/>
        <v>201.61054628125908</v>
      </c>
      <c r="AD7" s="7">
        <f t="shared" si="13"/>
        <v>0</v>
      </c>
      <c r="AE7" s="7">
        <f t="shared" si="45"/>
        <v>-2.7000000000000001E-3</v>
      </c>
      <c r="AF7" s="7">
        <f t="shared" si="15"/>
        <v>0</v>
      </c>
      <c r="AG7" s="7">
        <f t="shared" si="2"/>
        <v>0</v>
      </c>
      <c r="AH7" s="7">
        <f t="shared" si="3"/>
        <v>0</v>
      </c>
      <c r="AI7" s="7">
        <f t="shared" si="4"/>
        <v>640.89509999999996</v>
      </c>
      <c r="AJ7" s="7">
        <f t="shared" si="16"/>
        <v>0</v>
      </c>
      <c r="AK7" s="7">
        <f t="shared" si="46"/>
        <v>0</v>
      </c>
      <c r="AL7" s="7">
        <f t="shared" si="17"/>
        <v>0</v>
      </c>
      <c r="AM7" s="7">
        <f t="shared" si="47"/>
        <v>0</v>
      </c>
      <c r="AN7" s="7">
        <f t="shared" si="48"/>
        <v>-2.6726054591810775</v>
      </c>
      <c r="AO7" s="7">
        <f t="shared" si="49"/>
        <v>2635.3870572796259</v>
      </c>
      <c r="AP7" s="7">
        <f t="shared" si="21"/>
        <v>3.6499999999999998E-4</v>
      </c>
      <c r="AQ7" s="7">
        <f t="shared" si="50"/>
        <v>0</v>
      </c>
      <c r="AR7" s="7">
        <f t="shared" si="22"/>
        <v>0</v>
      </c>
      <c r="AS7" s="7">
        <f t="shared" si="51"/>
        <v>23.392596741437245</v>
      </c>
      <c r="AT7" s="7">
        <f t="shared" si="52"/>
        <v>0.11</v>
      </c>
      <c r="AU7" s="7">
        <f t="shared" si="53"/>
        <v>-697.7502495607597</v>
      </c>
      <c r="AV7" s="30">
        <f t="shared" si="26"/>
        <v>0</v>
      </c>
      <c r="AW7" s="7">
        <f t="shared" si="54"/>
        <v>-8.4440425474887251E-3</v>
      </c>
      <c r="AX7" s="7">
        <f t="shared" si="28"/>
        <v>0</v>
      </c>
    </row>
    <row r="8" spans="1:50">
      <c r="A8" t="str">
        <f t="shared" ref="A8:A9" si="55">IF( H8="", CONCATENATE(G8,".",ROUND(AO8,0),".",C8),CONCATENATE(G8,"-",H8,".",ROUND(AO8,0),".",C8))</f>
        <v>DPS-C1.2636.T9</v>
      </c>
      <c r="B8" t="str">
        <f t="shared" ref="B8:B9" si="56">IF( H8&gt;0, CONCATENATE(D8,"_",F8,"_",G8,"-",H8),CONCATENATE(D8,"_",F8,"_",G8) )</f>
        <v>SA1_XTD2_DPS-C1</v>
      </c>
      <c r="C8" s="1" t="s">
        <v>48</v>
      </c>
      <c r="D8" s="2" t="s">
        <v>49</v>
      </c>
      <c r="E8" s="2" t="s">
        <v>50</v>
      </c>
      <c r="F8" s="2" t="s">
        <v>50</v>
      </c>
      <c r="G8" s="2" t="s">
        <v>113</v>
      </c>
      <c r="H8" s="2" t="s">
        <v>174</v>
      </c>
      <c r="I8" s="15" t="s">
        <v>172</v>
      </c>
      <c r="J8" s="2"/>
      <c r="K8" s="8">
        <v>73</v>
      </c>
      <c r="L8" s="6" t="s">
        <v>67</v>
      </c>
      <c r="M8" s="6"/>
      <c r="N8" s="6"/>
      <c r="O8" s="26">
        <v>0</v>
      </c>
      <c r="P8" s="26">
        <v>0</v>
      </c>
      <c r="Q8" s="26">
        <v>202.34799999999993</v>
      </c>
      <c r="R8" s="26">
        <v>0</v>
      </c>
      <c r="S8" s="26">
        <v>0</v>
      </c>
      <c r="T8" s="26">
        <v>0</v>
      </c>
      <c r="U8" s="7">
        <f>O8-0.025</f>
        <v>-2.5000000000000001E-2</v>
      </c>
      <c r="V8" s="7">
        <f t="shared" ref="V8:V9" si="57">P8</f>
        <v>0</v>
      </c>
      <c r="W8" s="7">
        <f t="shared" ref="W8:W9" si="58">Q8</f>
        <v>202.34799999999993</v>
      </c>
      <c r="X8" s="7">
        <f t="shared" ref="X8:X9" si="59">R8</f>
        <v>0</v>
      </c>
      <c r="Y8" s="7">
        <f t="shared" si="43"/>
        <v>0</v>
      </c>
      <c r="Z8" s="7">
        <f t="shared" ref="Z8:Z9" si="60">T8</f>
        <v>0</v>
      </c>
      <c r="AA8" s="7">
        <f t="shared" ref="AA8:AA9" si="61">U8*COS(-0.0027)+(W8-370)*SIN(-0.0027)</f>
        <v>0.42765994114275929</v>
      </c>
      <c r="AB8" s="7">
        <f t="shared" ref="AB8:AB9" si="62">V8</f>
        <v>0</v>
      </c>
      <c r="AC8" s="7">
        <f t="shared" ref="AC8:AC9" si="63">-U8*SIN(-0.0027)+(W8-370)*COS(-0.0027)+370</f>
        <v>202.34854359125072</v>
      </c>
      <c r="AD8" s="7">
        <f t="shared" si="13"/>
        <v>0</v>
      </c>
      <c r="AE8" s="7">
        <f t="shared" si="45"/>
        <v>-2.7000000000000001E-3</v>
      </c>
      <c r="AF8" s="7">
        <f t="shared" si="15"/>
        <v>0</v>
      </c>
      <c r="AG8" s="7">
        <f t="shared" ref="AG8:AG9" si="64">O8</f>
        <v>0</v>
      </c>
      <c r="AH8" s="7">
        <f t="shared" ref="AH8:AH9" si="65">P8</f>
        <v>0</v>
      </c>
      <c r="AI8" s="7">
        <f t="shared" ref="AI8:AI9" si="66">Q8+244.0851+195.2</f>
        <v>641.63310000000001</v>
      </c>
      <c r="AJ8" s="7">
        <f t="shared" si="16"/>
        <v>0</v>
      </c>
      <c r="AK8" s="7">
        <f t="shared" si="46"/>
        <v>0</v>
      </c>
      <c r="AL8" s="7">
        <f t="shared" si="17"/>
        <v>0</v>
      </c>
      <c r="AM8" s="7">
        <f t="shared" ref="AM8:AM9" si="67">AG8</f>
        <v>0</v>
      </c>
      <c r="AN8" s="7">
        <f t="shared" ref="AN8:AN9" si="68">AH8*COS(0.02092*PI()/180)-AI8*SIN(0.02092*PI()/180)-2.4386</f>
        <v>-2.672874919860174</v>
      </c>
      <c r="AO8" s="7">
        <f t="shared" ref="AO8:AO9" si="69">AH8*SIN(0.02092*PI()/180)+AI8*COS(0.02092*PI()/180)+1994.492</f>
        <v>2636.125057230433</v>
      </c>
      <c r="AP8" s="7">
        <f t="shared" si="21"/>
        <v>3.6499999999999998E-4</v>
      </c>
      <c r="AQ8" s="7">
        <f t="shared" ref="AQ8:AQ9" si="70">AK8</f>
        <v>0</v>
      </c>
      <c r="AR8" s="7">
        <f t="shared" si="22"/>
        <v>0</v>
      </c>
      <c r="AS8" s="7">
        <f t="shared" ref="AS8:AS9" si="71">(AG8+17.5)*COS(-0.483808*PI()/180)+(AI8-1338.818)*SIN(-0.483808*PI()/180)</f>
        <v>23.386365112092268</v>
      </c>
      <c r="AT8" s="7">
        <f t="shared" ref="AT8:AT9" si="72">AH8+0.11</f>
        <v>0.11</v>
      </c>
      <c r="AU8" s="7">
        <f t="shared" ref="AU8:AU9" si="73">-(AG8+17.5)*SIN(-0.483808*PI()/180)+(AI8-1338.818)*COS(-0.483808*PI()/180)</f>
        <v>-697.01227587098765</v>
      </c>
      <c r="AV8" s="30">
        <f t="shared" si="26"/>
        <v>0</v>
      </c>
      <c r="AW8" s="7">
        <f t="shared" ref="AW8:AW9" si="74">AK8-0.483808*PI()/180</f>
        <v>-8.4440425474887251E-3</v>
      </c>
      <c r="AX8" s="7">
        <f t="shared" si="28"/>
        <v>0</v>
      </c>
    </row>
    <row r="9" spans="1:50">
      <c r="A9" t="str">
        <f t="shared" si="55"/>
        <v>DPS-T1.2637.T9</v>
      </c>
      <c r="B9" t="str">
        <f t="shared" si="56"/>
        <v>SA1_XTD2_DPS-T1</v>
      </c>
      <c r="C9" s="1" t="s">
        <v>48</v>
      </c>
      <c r="D9" s="2" t="s">
        <v>49</v>
      </c>
      <c r="E9" s="2" t="s">
        <v>50</v>
      </c>
      <c r="F9" s="2" t="s">
        <v>50</v>
      </c>
      <c r="G9" s="2" t="s">
        <v>113</v>
      </c>
      <c r="H9" s="2" t="s">
        <v>175</v>
      </c>
      <c r="I9" s="15" t="s">
        <v>172</v>
      </c>
      <c r="J9" s="1"/>
      <c r="K9" s="8">
        <v>73</v>
      </c>
      <c r="L9" s="6" t="s">
        <v>67</v>
      </c>
      <c r="M9" s="6"/>
      <c r="N9" s="6"/>
      <c r="O9" s="26">
        <v>0</v>
      </c>
      <c r="P9" s="26">
        <v>0</v>
      </c>
      <c r="Q9" s="26">
        <v>203.06144999999992</v>
      </c>
      <c r="R9" s="26">
        <v>0</v>
      </c>
      <c r="S9" s="26">
        <v>0</v>
      </c>
      <c r="T9" s="26">
        <v>0</v>
      </c>
      <c r="U9" s="7">
        <f t="shared" ref="U9" si="75">O9-0.025</f>
        <v>-2.5000000000000001E-2</v>
      </c>
      <c r="V9" s="7">
        <f t="shared" si="57"/>
        <v>0</v>
      </c>
      <c r="W9" s="7">
        <f t="shared" si="58"/>
        <v>203.06144999999992</v>
      </c>
      <c r="X9" s="7">
        <f t="shared" si="59"/>
        <v>0</v>
      </c>
      <c r="Y9" s="7">
        <f t="shared" si="43"/>
        <v>0</v>
      </c>
      <c r="Z9" s="7">
        <f t="shared" si="60"/>
        <v>0</v>
      </c>
      <c r="AA9" s="7">
        <f t="shared" si="61"/>
        <v>0.42573362848323115</v>
      </c>
      <c r="AB9" s="7">
        <f t="shared" si="62"/>
        <v>0</v>
      </c>
      <c r="AC9" s="7">
        <f t="shared" si="63"/>
        <v>203.06199099072705</v>
      </c>
      <c r="AD9" s="7">
        <f t="shared" si="13"/>
        <v>0</v>
      </c>
      <c r="AE9" s="7">
        <f t="shared" si="45"/>
        <v>-2.7000000000000001E-3</v>
      </c>
      <c r="AF9" s="7">
        <f t="shared" si="15"/>
        <v>0</v>
      </c>
      <c r="AG9" s="7">
        <f t="shared" si="64"/>
        <v>0</v>
      </c>
      <c r="AH9" s="7">
        <f t="shared" si="65"/>
        <v>0</v>
      </c>
      <c r="AI9" s="7">
        <f t="shared" si="66"/>
        <v>642.34654999999998</v>
      </c>
      <c r="AJ9" s="7">
        <f t="shared" si="16"/>
        <v>0</v>
      </c>
      <c r="AK9" s="7">
        <f t="shared" si="46"/>
        <v>0</v>
      </c>
      <c r="AL9" s="7">
        <f t="shared" si="17"/>
        <v>0</v>
      </c>
      <c r="AM9" s="7">
        <f t="shared" si="67"/>
        <v>0</v>
      </c>
      <c r="AN9" s="7">
        <f t="shared" si="68"/>
        <v>-2.6731354167727774</v>
      </c>
      <c r="AO9" s="7">
        <f t="shared" si="69"/>
        <v>2636.8385071828761</v>
      </c>
      <c r="AP9" s="7">
        <f t="shared" si="21"/>
        <v>3.6499999999999998E-4</v>
      </c>
      <c r="AQ9" s="7">
        <f t="shared" si="70"/>
        <v>0</v>
      </c>
      <c r="AR9" s="7">
        <f t="shared" si="22"/>
        <v>0</v>
      </c>
      <c r="AS9" s="7">
        <f t="shared" si="71"/>
        <v>23.38034078152835</v>
      </c>
      <c r="AT9" s="7">
        <f t="shared" si="72"/>
        <v>0.11</v>
      </c>
      <c r="AU9" s="7">
        <f t="shared" si="73"/>
        <v>-696.29885130599064</v>
      </c>
      <c r="AV9" s="30">
        <f t="shared" si="26"/>
        <v>0</v>
      </c>
      <c r="AW9" s="7">
        <f t="shared" si="74"/>
        <v>-8.4440425474887251E-3</v>
      </c>
      <c r="AX9" s="7">
        <f t="shared" si="28"/>
        <v>0</v>
      </c>
    </row>
    <row r="10" spans="1:50">
      <c r="A10" t="str">
        <f t="shared" si="29"/>
        <v>DPS-C2.2638.T9</v>
      </c>
      <c r="B10" t="str">
        <f t="shared" si="5"/>
        <v>SA1_XTD2_DPS-C2</v>
      </c>
      <c r="C10" s="1" t="s">
        <v>48</v>
      </c>
      <c r="D10" s="2" t="s">
        <v>49</v>
      </c>
      <c r="E10" s="2" t="s">
        <v>50</v>
      </c>
      <c r="F10" s="2" t="s">
        <v>50</v>
      </c>
      <c r="G10" s="2" t="s">
        <v>113</v>
      </c>
      <c r="H10" s="2" t="s">
        <v>176</v>
      </c>
      <c r="I10" s="15" t="s">
        <v>172</v>
      </c>
      <c r="J10" s="1"/>
      <c r="K10" s="8">
        <v>73</v>
      </c>
      <c r="L10" s="6" t="s">
        <v>67</v>
      </c>
      <c r="M10" s="6"/>
      <c r="N10" s="6"/>
      <c r="O10" s="26">
        <v>0</v>
      </c>
      <c r="P10" s="26">
        <v>0</v>
      </c>
      <c r="Q10" s="26">
        <v>203.96999999999991</v>
      </c>
      <c r="R10" s="26">
        <v>0</v>
      </c>
      <c r="S10" s="26">
        <v>0</v>
      </c>
      <c r="T10" s="26">
        <v>0</v>
      </c>
      <c r="U10" s="7">
        <f>O10-0.025</f>
        <v>-2.5000000000000001E-2</v>
      </c>
      <c r="V10" s="7">
        <f t="shared" si="7"/>
        <v>0</v>
      </c>
      <c r="W10" s="7">
        <f t="shared" si="8"/>
        <v>203.96999999999991</v>
      </c>
      <c r="X10" s="7">
        <f t="shared" si="9"/>
        <v>0</v>
      </c>
      <c r="Y10" s="7">
        <f t="shared" si="43"/>
        <v>0</v>
      </c>
      <c r="Z10" s="7">
        <f t="shared" si="11"/>
        <v>0</v>
      </c>
      <c r="AA10" s="7">
        <f t="shared" si="0"/>
        <v>0.42328054646372837</v>
      </c>
      <c r="AB10" s="7">
        <f t="shared" si="44"/>
        <v>0</v>
      </c>
      <c r="AC10" s="7">
        <f t="shared" si="1"/>
        <v>203.97053767906431</v>
      </c>
      <c r="AD10" s="7">
        <f t="shared" si="13"/>
        <v>0</v>
      </c>
      <c r="AE10" s="7">
        <f t="shared" si="45"/>
        <v>-2.7000000000000001E-3</v>
      </c>
      <c r="AF10" s="7">
        <f t="shared" si="15"/>
        <v>0</v>
      </c>
      <c r="AG10" s="7">
        <f t="shared" si="2"/>
        <v>0</v>
      </c>
      <c r="AH10" s="7">
        <f t="shared" si="3"/>
        <v>0</v>
      </c>
      <c r="AI10" s="7">
        <f t="shared" si="4"/>
        <v>643.25509999999986</v>
      </c>
      <c r="AJ10" s="7">
        <f t="shared" si="16"/>
        <v>0</v>
      </c>
      <c r="AK10" s="7">
        <f t="shared" si="46"/>
        <v>0</v>
      </c>
      <c r="AL10" s="7">
        <f t="shared" si="17"/>
        <v>0</v>
      </c>
      <c r="AM10" s="7">
        <f t="shared" si="47"/>
        <v>0</v>
      </c>
      <c r="AN10" s="7">
        <f t="shared" si="48"/>
        <v>-2.6734671491575921</v>
      </c>
      <c r="AO10" s="7">
        <f t="shared" si="49"/>
        <v>2637.7470571223143</v>
      </c>
      <c r="AP10" s="7">
        <f t="shared" si="21"/>
        <v>3.6499999999999998E-4</v>
      </c>
      <c r="AQ10" s="7">
        <f t="shared" si="50"/>
        <v>0</v>
      </c>
      <c r="AR10" s="7">
        <f t="shared" si="22"/>
        <v>0</v>
      </c>
      <c r="AS10" s="7">
        <f t="shared" si="51"/>
        <v>23.372669037840847</v>
      </c>
      <c r="AT10" s="7">
        <f t="shared" si="52"/>
        <v>0.11</v>
      </c>
      <c r="AU10" s="7">
        <f t="shared" si="53"/>
        <v>-695.39033369644824</v>
      </c>
      <c r="AV10" s="30">
        <f t="shared" si="26"/>
        <v>0</v>
      </c>
      <c r="AW10" s="7">
        <f t="shared" si="54"/>
        <v>-8.4440425474887251E-3</v>
      </c>
      <c r="AX10" s="7">
        <f t="shared" si="28"/>
        <v>0</v>
      </c>
    </row>
    <row r="11" spans="1:50">
      <c r="A11" t="str">
        <f t="shared" si="29"/>
        <v>DPS-T2.2639.T9</v>
      </c>
      <c r="B11" t="str">
        <f t="shared" si="5"/>
        <v>SA1_XTD2_DPS-T2</v>
      </c>
      <c r="C11" s="1" t="s">
        <v>48</v>
      </c>
      <c r="D11" s="2" t="s">
        <v>49</v>
      </c>
      <c r="E11" s="2" t="s">
        <v>50</v>
      </c>
      <c r="F11" s="2" t="s">
        <v>50</v>
      </c>
      <c r="G11" s="2" t="s">
        <v>113</v>
      </c>
      <c r="H11" s="2" t="s">
        <v>177</v>
      </c>
      <c r="I11" s="15" t="s">
        <v>172</v>
      </c>
      <c r="J11" s="1"/>
      <c r="K11" s="8">
        <v>73</v>
      </c>
      <c r="L11" s="6" t="s">
        <v>67</v>
      </c>
      <c r="M11" s="6"/>
      <c r="N11" s="6"/>
      <c r="O11" s="26">
        <v>0</v>
      </c>
      <c r="P11" s="26">
        <v>0</v>
      </c>
      <c r="Q11" s="26">
        <v>204.77494999999993</v>
      </c>
      <c r="R11" s="26">
        <v>0</v>
      </c>
      <c r="S11" s="26">
        <v>0</v>
      </c>
      <c r="T11" s="26">
        <v>0</v>
      </c>
      <c r="U11" s="7">
        <f t="shared" ref="U11:U13" si="76">O11-0.025</f>
        <v>-2.5000000000000001E-2</v>
      </c>
      <c r="V11" s="7">
        <f t="shared" si="7"/>
        <v>0</v>
      </c>
      <c r="W11" s="7">
        <f t="shared" si="8"/>
        <v>204.77494999999993</v>
      </c>
      <c r="X11" s="7">
        <f t="shared" si="9"/>
        <v>0</v>
      </c>
      <c r="Y11" s="7">
        <f t="shared" si="43"/>
        <v>0</v>
      </c>
      <c r="Z11" s="7">
        <f t="shared" si="11"/>
        <v>0</v>
      </c>
      <c r="AA11" s="7">
        <f t="shared" si="0"/>
        <v>0.42110718410436582</v>
      </c>
      <c r="AB11" s="7">
        <f t="shared" si="44"/>
        <v>0</v>
      </c>
      <c r="AC11" s="7">
        <f t="shared" si="1"/>
        <v>204.77548474502336</v>
      </c>
      <c r="AD11" s="7">
        <f t="shared" si="13"/>
        <v>0</v>
      </c>
      <c r="AE11" s="7">
        <f t="shared" si="45"/>
        <v>-2.7000000000000001E-3</v>
      </c>
      <c r="AF11" s="7">
        <f t="shared" si="15"/>
        <v>0</v>
      </c>
      <c r="AG11" s="7">
        <f t="shared" si="2"/>
        <v>0</v>
      </c>
      <c r="AH11" s="7">
        <f t="shared" si="3"/>
        <v>0</v>
      </c>
      <c r="AI11" s="7">
        <f t="shared" si="4"/>
        <v>644.06004999999993</v>
      </c>
      <c r="AJ11" s="7">
        <f t="shared" si="16"/>
        <v>0</v>
      </c>
      <c r="AK11" s="7">
        <f t="shared" si="46"/>
        <v>0</v>
      </c>
      <c r="AL11" s="7">
        <f t="shared" si="17"/>
        <v>0</v>
      </c>
      <c r="AM11" s="7">
        <f t="shared" si="47"/>
        <v>0</v>
      </c>
      <c r="AN11" s="7">
        <f t="shared" si="48"/>
        <v>-2.6737610548129291</v>
      </c>
      <c r="AO11" s="7">
        <f t="shared" si="49"/>
        <v>2638.5520070686589</v>
      </c>
      <c r="AP11" s="7">
        <f t="shared" si="21"/>
        <v>3.6499999999999998E-4</v>
      </c>
      <c r="AQ11" s="7">
        <f t="shared" si="50"/>
        <v>0</v>
      </c>
      <c r="AR11" s="7">
        <f t="shared" si="22"/>
        <v>0</v>
      </c>
      <c r="AS11" s="7">
        <f t="shared" si="51"/>
        <v>23.365872086565453</v>
      </c>
      <c r="AT11" s="7">
        <f t="shared" si="52"/>
        <v>0.11</v>
      </c>
      <c r="AU11" s="7">
        <f t="shared" si="53"/>
        <v>-694.58541239349154</v>
      </c>
      <c r="AV11" s="30">
        <f t="shared" si="26"/>
        <v>0</v>
      </c>
      <c r="AW11" s="7">
        <f t="shared" si="54"/>
        <v>-8.4440425474887251E-3</v>
      </c>
      <c r="AX11" s="7">
        <f t="shared" si="28"/>
        <v>0</v>
      </c>
    </row>
    <row r="12" spans="1:50">
      <c r="A12" t="str">
        <f t="shared" si="29"/>
        <v>DPS-C3.2639.T9</v>
      </c>
      <c r="B12" t="str">
        <f t="shared" si="5"/>
        <v>SA1_XTD2_DPS-C3</v>
      </c>
      <c r="C12" s="1" t="s">
        <v>48</v>
      </c>
      <c r="D12" s="2" t="s">
        <v>49</v>
      </c>
      <c r="E12" s="2" t="s">
        <v>50</v>
      </c>
      <c r="F12" s="2" t="s">
        <v>50</v>
      </c>
      <c r="G12" s="2" t="s">
        <v>113</v>
      </c>
      <c r="H12" s="2" t="s">
        <v>178</v>
      </c>
      <c r="I12" s="15" t="s">
        <v>172</v>
      </c>
      <c r="J12" s="1"/>
      <c r="K12" s="8">
        <v>73</v>
      </c>
      <c r="L12" s="6" t="s">
        <v>67</v>
      </c>
      <c r="M12" s="6"/>
      <c r="N12" s="6"/>
      <c r="O12" s="26">
        <v>0</v>
      </c>
      <c r="P12" s="26">
        <v>0</v>
      </c>
      <c r="Q12" s="26">
        <v>205.57899999999992</v>
      </c>
      <c r="R12" s="26">
        <v>0</v>
      </c>
      <c r="S12" s="26">
        <v>0</v>
      </c>
      <c r="T12" s="26">
        <v>0</v>
      </c>
      <c r="U12" s="7">
        <f t="shared" si="76"/>
        <v>-2.5000000000000001E-2</v>
      </c>
      <c r="V12" s="7">
        <f t="shared" si="7"/>
        <v>0</v>
      </c>
      <c r="W12" s="7">
        <f t="shared" si="8"/>
        <v>205.57899999999992</v>
      </c>
      <c r="X12" s="7">
        <f t="shared" si="9"/>
        <v>0</v>
      </c>
      <c r="Y12" s="7">
        <f t="shared" si="43"/>
        <v>0</v>
      </c>
      <c r="Z12" s="7">
        <f t="shared" si="11"/>
        <v>0</v>
      </c>
      <c r="AA12" s="7">
        <f t="shared" si="0"/>
        <v>0.4189362517420509</v>
      </c>
      <c r="AB12" s="7">
        <f t="shared" si="44"/>
        <v>0</v>
      </c>
      <c r="AC12" s="7">
        <f t="shared" si="1"/>
        <v>205.57953181426288</v>
      </c>
      <c r="AD12" s="7">
        <f t="shared" si="13"/>
        <v>0</v>
      </c>
      <c r="AE12" s="7">
        <f t="shared" si="45"/>
        <v>-2.7000000000000001E-3</v>
      </c>
      <c r="AF12" s="7">
        <f t="shared" si="15"/>
        <v>0</v>
      </c>
      <c r="AG12" s="7">
        <f t="shared" si="2"/>
        <v>0</v>
      </c>
      <c r="AH12" s="7">
        <f t="shared" si="3"/>
        <v>0</v>
      </c>
      <c r="AI12" s="7">
        <f t="shared" si="4"/>
        <v>644.86410000000001</v>
      </c>
      <c r="AJ12" s="7">
        <f t="shared" si="16"/>
        <v>0</v>
      </c>
      <c r="AK12" s="7">
        <f t="shared" si="46"/>
        <v>0</v>
      </c>
      <c r="AL12" s="7">
        <f t="shared" si="17"/>
        <v>0</v>
      </c>
      <c r="AM12" s="7">
        <f t="shared" si="47"/>
        <v>0</v>
      </c>
      <c r="AN12" s="7">
        <f t="shared" si="48"/>
        <v>-2.6740546318576817</v>
      </c>
      <c r="AO12" s="7">
        <f t="shared" si="49"/>
        <v>2639.356057015063</v>
      </c>
      <c r="AP12" s="7">
        <f t="shared" si="21"/>
        <v>3.6499999999999998E-4</v>
      </c>
      <c r="AQ12" s="7">
        <f t="shared" si="50"/>
        <v>0</v>
      </c>
      <c r="AR12" s="7">
        <f t="shared" si="22"/>
        <v>0</v>
      </c>
      <c r="AS12" s="7">
        <f t="shared" si="51"/>
        <v>23.359082734838047</v>
      </c>
      <c r="AT12" s="7">
        <f t="shared" si="52"/>
        <v>0.11</v>
      </c>
      <c r="AU12" s="7">
        <f t="shared" si="53"/>
        <v>-693.78139105844923</v>
      </c>
      <c r="AV12" s="30">
        <f t="shared" si="26"/>
        <v>0</v>
      </c>
      <c r="AW12" s="7">
        <f t="shared" si="54"/>
        <v>-8.4440425474887251E-3</v>
      </c>
      <c r="AX12" s="7">
        <f t="shared" si="28"/>
        <v>0</v>
      </c>
    </row>
    <row r="13" spans="1:50">
      <c r="A13" t="str">
        <f t="shared" si="29"/>
        <v>DPS-T3.2640.T9</v>
      </c>
      <c r="B13" t="str">
        <f t="shared" si="5"/>
        <v>SA1_XTD2_DPS-T3</v>
      </c>
      <c r="C13" s="1" t="s">
        <v>48</v>
      </c>
      <c r="D13" s="2" t="s">
        <v>49</v>
      </c>
      <c r="E13" s="2" t="s">
        <v>50</v>
      </c>
      <c r="F13" s="2" t="s">
        <v>50</v>
      </c>
      <c r="G13" s="2" t="s">
        <v>113</v>
      </c>
      <c r="H13" s="2" t="s">
        <v>179</v>
      </c>
      <c r="I13" s="15" t="s">
        <v>172</v>
      </c>
      <c r="J13" s="1"/>
      <c r="K13" s="8">
        <v>73</v>
      </c>
      <c r="L13" s="6" t="s">
        <v>67</v>
      </c>
      <c r="M13" s="6"/>
      <c r="N13" s="6"/>
      <c r="O13" s="26">
        <v>0</v>
      </c>
      <c r="P13" s="26">
        <v>0</v>
      </c>
      <c r="Q13" s="26">
        <v>206.54354999999993</v>
      </c>
      <c r="R13" s="26">
        <v>0</v>
      </c>
      <c r="S13" s="26">
        <v>0</v>
      </c>
      <c r="T13" s="26">
        <v>0</v>
      </c>
      <c r="U13" s="7">
        <f t="shared" si="76"/>
        <v>-2.5000000000000001E-2</v>
      </c>
      <c r="V13" s="7">
        <f t="shared" si="7"/>
        <v>0</v>
      </c>
      <c r="W13" s="7">
        <f t="shared" si="8"/>
        <v>206.54354999999993</v>
      </c>
      <c r="X13" s="7">
        <f t="shared" si="9"/>
        <v>0</v>
      </c>
      <c r="Y13" s="7">
        <f t="shared" si="43"/>
        <v>0</v>
      </c>
      <c r="Z13" s="7">
        <f t="shared" si="11"/>
        <v>0</v>
      </c>
      <c r="AA13" s="7">
        <f t="shared" si="0"/>
        <v>0.41633196990625604</v>
      </c>
      <c r="AB13" s="7">
        <f t="shared" si="44"/>
        <v>0</v>
      </c>
      <c r="AC13" s="7">
        <f t="shared" si="1"/>
        <v>206.54407829848026</v>
      </c>
      <c r="AD13" s="7">
        <f t="shared" si="13"/>
        <v>0</v>
      </c>
      <c r="AE13" s="7">
        <f t="shared" si="45"/>
        <v>-2.7000000000000001E-3</v>
      </c>
      <c r="AF13" s="7">
        <f t="shared" si="15"/>
        <v>0</v>
      </c>
      <c r="AG13" s="7">
        <f t="shared" si="2"/>
        <v>0</v>
      </c>
      <c r="AH13" s="7">
        <f t="shared" si="3"/>
        <v>0</v>
      </c>
      <c r="AI13" s="7">
        <f t="shared" si="4"/>
        <v>645.82864999999993</v>
      </c>
      <c r="AJ13" s="7">
        <f t="shared" si="16"/>
        <v>0</v>
      </c>
      <c r="AK13" s="7">
        <f t="shared" si="46"/>
        <v>0</v>
      </c>
      <c r="AL13" s="7">
        <f t="shared" si="17"/>
        <v>0</v>
      </c>
      <c r="AM13" s="7">
        <f t="shared" si="47"/>
        <v>0</v>
      </c>
      <c r="AN13" s="7">
        <f t="shared" si="48"/>
        <v>-2.674406811123295</v>
      </c>
      <c r="AO13" s="7">
        <f t="shared" si="49"/>
        <v>2640.3206069507687</v>
      </c>
      <c r="AP13" s="7">
        <f t="shared" si="21"/>
        <v>3.6499999999999998E-4</v>
      </c>
      <c r="AQ13" s="7">
        <f t="shared" si="50"/>
        <v>0</v>
      </c>
      <c r="AR13" s="7">
        <f t="shared" si="22"/>
        <v>0</v>
      </c>
      <c r="AS13" s="7">
        <f t="shared" si="51"/>
        <v>23.350938130387238</v>
      </c>
      <c r="AT13" s="7">
        <f t="shared" si="52"/>
        <v>0.11</v>
      </c>
      <c r="AU13" s="7">
        <f t="shared" si="53"/>
        <v>-692.81687544534691</v>
      </c>
      <c r="AV13" s="30">
        <f t="shared" si="26"/>
        <v>0</v>
      </c>
      <c r="AW13" s="7">
        <f t="shared" si="54"/>
        <v>-8.4440425474887251E-3</v>
      </c>
      <c r="AX13" s="7">
        <f t="shared" si="28"/>
        <v>0</v>
      </c>
    </row>
    <row r="14" spans="1:50">
      <c r="A14" t="str">
        <f t="shared" ref="A14" si="77">IF( H14="", CONCATENATE(G14,".",ROUND(AO14,0),".",C14),CONCATENATE(G14,"-",H14,".",ROUND(AO14,0),".",C14))</f>
        <v>DPS-T4.2641.T9</v>
      </c>
      <c r="B14" t="str">
        <f t="shared" ref="B14" si="78">IF( H14&gt;0, CONCATENATE(D14,"_",F14,"_",G14,"-",H14),CONCATENATE(D14,"_",F14,"_",G14) )</f>
        <v>SA1_XTD2_DPS-T4</v>
      </c>
      <c r="C14" s="1" t="s">
        <v>48</v>
      </c>
      <c r="D14" s="2" t="s">
        <v>49</v>
      </c>
      <c r="E14" s="2" t="s">
        <v>50</v>
      </c>
      <c r="F14" s="2" t="s">
        <v>50</v>
      </c>
      <c r="G14" s="2" t="s">
        <v>113</v>
      </c>
      <c r="H14" s="2" t="s">
        <v>180</v>
      </c>
      <c r="I14" s="15" t="s">
        <v>172</v>
      </c>
      <c r="J14" s="1"/>
      <c r="K14" s="8">
        <v>73</v>
      </c>
      <c r="L14" s="6" t="s">
        <v>67</v>
      </c>
      <c r="M14" s="6"/>
      <c r="N14" s="6"/>
      <c r="O14" s="26">
        <v>0</v>
      </c>
      <c r="P14" s="26">
        <v>0</v>
      </c>
      <c r="Q14" s="26">
        <v>207.64954999999992</v>
      </c>
      <c r="R14" s="26">
        <v>0</v>
      </c>
      <c r="S14" s="26">
        <v>0</v>
      </c>
      <c r="T14" s="26">
        <v>0</v>
      </c>
      <c r="U14" s="7">
        <f>O14-0.025</f>
        <v>-2.5000000000000001E-2</v>
      </c>
      <c r="V14" s="7">
        <f t="shared" ref="V14" si="79">P14</f>
        <v>0</v>
      </c>
      <c r="W14" s="7">
        <f t="shared" ref="W14" si="80">Q14</f>
        <v>207.64954999999992</v>
      </c>
      <c r="X14" s="7">
        <f t="shared" ref="X14" si="81">R14</f>
        <v>0</v>
      </c>
      <c r="Y14" s="7">
        <f t="shared" si="43"/>
        <v>0</v>
      </c>
      <c r="Z14" s="7">
        <f t="shared" ref="Z14" si="82">T14</f>
        <v>0</v>
      </c>
      <c r="AA14" s="7">
        <f t="shared" ref="AA14" si="83">U14*COS(-0.0027)+(W14-370)*SIN(-0.0027)</f>
        <v>0.41334577353448776</v>
      </c>
      <c r="AB14" s="7">
        <f t="shared" ref="AB14" si="84">V14</f>
        <v>0</v>
      </c>
      <c r="AC14" s="7">
        <f t="shared" ref="AC14" si="85">-U14*SIN(-0.0027)+(W14-370)*COS(-0.0027)+370</f>
        <v>207.6500742671127</v>
      </c>
      <c r="AD14" s="7">
        <f t="shared" si="13"/>
        <v>0</v>
      </c>
      <c r="AE14" s="7">
        <f t="shared" si="45"/>
        <v>-2.7000000000000001E-3</v>
      </c>
      <c r="AF14" s="7">
        <f t="shared" si="15"/>
        <v>0</v>
      </c>
      <c r="AG14" s="7">
        <f t="shared" ref="AG14" si="86">O14</f>
        <v>0</v>
      </c>
      <c r="AH14" s="7">
        <f t="shared" ref="AH14" si="87">P14</f>
        <v>0</v>
      </c>
      <c r="AI14" s="7">
        <f t="shared" ref="AI14" si="88">Q14+244.0851+195.2</f>
        <v>646.93464999999992</v>
      </c>
      <c r="AJ14" s="7">
        <f t="shared" si="16"/>
        <v>0</v>
      </c>
      <c r="AK14" s="7">
        <f t="shared" si="46"/>
        <v>0</v>
      </c>
      <c r="AL14" s="7">
        <f t="shared" si="17"/>
        <v>0</v>
      </c>
      <c r="AM14" s="7">
        <f t="shared" ref="AM14" si="89">AG14</f>
        <v>0</v>
      </c>
      <c r="AN14" s="7">
        <f t="shared" ref="AN14" si="90">AH14*COS(0.02092*PI()/180)-AI14*SIN(0.02092*PI()/180)-2.4386</f>
        <v>-2.6748106370190685</v>
      </c>
      <c r="AO14" s="7">
        <f t="shared" ref="AO14" si="91">AH14*SIN(0.02092*PI()/180)+AI14*COS(0.02092*PI()/180)+1994.492</f>
        <v>2641.4266068770453</v>
      </c>
      <c r="AP14" s="7">
        <f t="shared" si="21"/>
        <v>3.6499999999999998E-4</v>
      </c>
      <c r="AQ14" s="7">
        <f t="shared" ref="AQ14" si="92">AK14</f>
        <v>0</v>
      </c>
      <c r="AR14" s="7">
        <f t="shared" si="22"/>
        <v>0</v>
      </c>
      <c r="AS14" s="7">
        <f t="shared" ref="AS14" si="93">(AG14+17.5)*COS(-0.483808*PI()/180)+(AI14-1338.818)*SIN(-0.483808*PI()/180)</f>
        <v>23.341599130311977</v>
      </c>
      <c r="AT14" s="7">
        <f t="shared" ref="AT14" si="94">AH14+0.11</f>
        <v>0.11</v>
      </c>
      <c r="AU14" s="7">
        <f t="shared" ref="AU14" si="95">-(AG14+17.5)*SIN(-0.483808*PI()/180)+(AI14-1338.818)*COS(-0.483808*PI()/180)</f>
        <v>-691.71091487503816</v>
      </c>
      <c r="AV14" s="30">
        <f t="shared" si="26"/>
        <v>0</v>
      </c>
      <c r="AW14" s="7">
        <f t="shared" ref="AW14" si="96">AK14-0.483808*PI()/180</f>
        <v>-8.4440425474887251E-3</v>
      </c>
      <c r="AX14" s="7">
        <f t="shared" si="28"/>
        <v>0</v>
      </c>
    </row>
    <row r="15" spans="1:50">
      <c r="A15" t="str">
        <f t="shared" si="29"/>
        <v>XGM.2643.T9</v>
      </c>
      <c r="B15" t="str">
        <f t="shared" si="5"/>
        <v>SA1_XTD2_XGM</v>
      </c>
      <c r="C15" s="1" t="s">
        <v>48</v>
      </c>
      <c r="D15" s="2" t="s">
        <v>49</v>
      </c>
      <c r="E15" s="2" t="s">
        <v>50</v>
      </c>
      <c r="F15" s="2" t="s">
        <v>50</v>
      </c>
      <c r="G15" s="2" t="s">
        <v>78</v>
      </c>
      <c r="H15" s="2"/>
      <c r="I15" s="15" t="s">
        <v>78</v>
      </c>
      <c r="J15" s="1"/>
      <c r="K15" s="8">
        <v>74</v>
      </c>
      <c r="L15" s="6" t="s">
        <v>68</v>
      </c>
      <c r="M15" s="6"/>
      <c r="N15" s="6"/>
      <c r="O15" s="26">
        <v>0</v>
      </c>
      <c r="P15" s="26">
        <v>0</v>
      </c>
      <c r="Q15" s="26">
        <v>209.64999999999992</v>
      </c>
      <c r="R15" s="26">
        <v>0</v>
      </c>
      <c r="S15" s="26">
        <v>0</v>
      </c>
      <c r="T15" s="26">
        <v>0</v>
      </c>
      <c r="U15" s="7">
        <f t="shared" ref="U15:U26" si="97">O15-0.025</f>
        <v>-2.5000000000000001E-2</v>
      </c>
      <c r="V15" s="7">
        <f t="shared" si="7"/>
        <v>0</v>
      </c>
      <c r="W15" s="7">
        <f t="shared" si="8"/>
        <v>209.64999999999992</v>
      </c>
      <c r="X15" s="7">
        <f t="shared" si="9"/>
        <v>0</v>
      </c>
      <c r="Y15" s="7">
        <f t="shared" ref="Y15:Y29" si="98">S15</f>
        <v>0</v>
      </c>
      <c r="Z15" s="7">
        <f t="shared" si="11"/>
        <v>0</v>
      </c>
      <c r="AA15" s="7">
        <f t="shared" si="0"/>
        <v>0.40794456509696159</v>
      </c>
      <c r="AB15" s="7">
        <f t="shared" ref="AB15:AB29" si="99">V15</f>
        <v>0</v>
      </c>
      <c r="AC15" s="7">
        <f t="shared" si="1"/>
        <v>209.65051697547688</v>
      </c>
      <c r="AD15" s="7">
        <f t="shared" si="13"/>
        <v>0</v>
      </c>
      <c r="AE15" s="7">
        <f t="shared" ref="AE15:AE29" si="100">S15-0.0027</f>
        <v>-2.7000000000000001E-3</v>
      </c>
      <c r="AF15" s="7">
        <f t="shared" si="15"/>
        <v>0</v>
      </c>
      <c r="AG15" s="7">
        <f t="shared" si="2"/>
        <v>0</v>
      </c>
      <c r="AH15" s="7">
        <f t="shared" si="3"/>
        <v>0</v>
      </c>
      <c r="AI15" s="7">
        <f t="shared" si="4"/>
        <v>648.93509999999992</v>
      </c>
      <c r="AJ15" s="7">
        <f t="shared" si="16"/>
        <v>0</v>
      </c>
      <c r="AK15" s="7">
        <f t="shared" ref="AK15:AK29" si="101">S15</f>
        <v>0</v>
      </c>
      <c r="AL15" s="7">
        <f t="shared" si="17"/>
        <v>0</v>
      </c>
      <c r="AM15" s="7">
        <f t="shared" ref="AM15:AM29" si="102">AG15</f>
        <v>0</v>
      </c>
      <c r="AN15" s="7">
        <f t="shared" ref="AN15:AN29" si="103">AH15*COS(0.02092*PI()/180)-AI15*SIN(0.02092*PI()/180)-2.4386</f>
        <v>-2.6755410470671697</v>
      </c>
      <c r="AO15" s="7">
        <f t="shared" ref="AO15:AO29" si="104">AH15*SIN(0.02092*PI()/180)+AI15*COS(0.02092*PI()/180)+1994.492</f>
        <v>2643.4270567437006</v>
      </c>
      <c r="AP15" s="7">
        <f t="shared" si="21"/>
        <v>3.6499999999999998E-4</v>
      </c>
      <c r="AQ15" s="7">
        <f t="shared" ref="AQ15:AQ29" si="105">AK15</f>
        <v>0</v>
      </c>
      <c r="AR15" s="7">
        <f t="shared" si="22"/>
        <v>0</v>
      </c>
      <c r="AS15" s="7">
        <f t="shared" ref="AS15:AS29" si="106">(AG15+17.5)*COS(-0.483808*PI()/180)+(AI15-1338.818)*SIN(-0.483808*PI()/180)</f>
        <v>23.324707446134255</v>
      </c>
      <c r="AT15" s="7">
        <f t="shared" ref="AT15:AT29" si="107">AH15+0.11</f>
        <v>0.11</v>
      </c>
      <c r="AU15" s="7">
        <f t="shared" ref="AU15:AU29" si="108">-(AG15+17.5)*SIN(-0.483808*PI()/180)+(AI15-1338.818)*COS(-0.483808*PI()/180)</f>
        <v>-689.71053619251188</v>
      </c>
      <c r="AV15" s="30">
        <f t="shared" si="26"/>
        <v>0</v>
      </c>
      <c r="AW15" s="7">
        <f t="shared" si="54"/>
        <v>-8.4440425474887251E-3</v>
      </c>
      <c r="AX15" s="7">
        <f t="shared" si="28"/>
        <v>0</v>
      </c>
    </row>
    <row r="16" spans="1:50">
      <c r="A16" s="51" t="str">
        <f t="shared" si="29"/>
        <v>DPS.2650.T9</v>
      </c>
      <c r="B16" t="str">
        <f t="shared" si="5"/>
        <v>SA1_XTD2_DPS</v>
      </c>
      <c r="C16" s="1" t="s">
        <v>48</v>
      </c>
      <c r="D16" s="2" t="s">
        <v>49</v>
      </c>
      <c r="E16" s="2" t="s">
        <v>50</v>
      </c>
      <c r="F16" s="2" t="s">
        <v>50</v>
      </c>
      <c r="G16" s="2" t="s">
        <v>113</v>
      </c>
      <c r="H16" s="2"/>
      <c r="I16" s="15" t="s">
        <v>131</v>
      </c>
      <c r="J16" s="1"/>
      <c r="K16" s="8">
        <v>74</v>
      </c>
      <c r="L16" s="6" t="s">
        <v>69</v>
      </c>
      <c r="M16" s="6"/>
      <c r="N16" s="6"/>
      <c r="O16" s="26">
        <v>0</v>
      </c>
      <c r="P16" s="26">
        <v>0</v>
      </c>
      <c r="Q16" s="26">
        <v>216.64999999999992</v>
      </c>
      <c r="R16" s="26">
        <v>0</v>
      </c>
      <c r="S16" s="26">
        <v>0</v>
      </c>
      <c r="T16" s="26">
        <v>0</v>
      </c>
      <c r="U16" s="7">
        <f t="shared" si="97"/>
        <v>-2.5000000000000001E-2</v>
      </c>
      <c r="V16" s="7">
        <f t="shared" si="7"/>
        <v>0</v>
      </c>
      <c r="W16" s="7">
        <f t="shared" si="8"/>
        <v>216.64999999999992</v>
      </c>
      <c r="X16" s="7">
        <f t="shared" si="9"/>
        <v>0</v>
      </c>
      <c r="Y16" s="7">
        <f t="shared" si="98"/>
        <v>0</v>
      </c>
      <c r="Z16" s="7">
        <f t="shared" si="11"/>
        <v>0</v>
      </c>
      <c r="AA16" s="7">
        <f t="shared" si="0"/>
        <v>0.38904458806045322</v>
      </c>
      <c r="AB16" s="7">
        <f t="shared" si="99"/>
        <v>0</v>
      </c>
      <c r="AC16" s="7">
        <f t="shared" si="1"/>
        <v>216.65049146049239</v>
      </c>
      <c r="AD16" s="7">
        <f t="shared" si="13"/>
        <v>0</v>
      </c>
      <c r="AE16" s="7">
        <f t="shared" si="100"/>
        <v>-2.7000000000000001E-3</v>
      </c>
      <c r="AF16" s="7">
        <f t="shared" si="15"/>
        <v>0</v>
      </c>
      <c r="AG16" s="7">
        <f t="shared" si="2"/>
        <v>0</v>
      </c>
      <c r="AH16" s="7">
        <f t="shared" si="3"/>
        <v>0</v>
      </c>
      <c r="AI16" s="7">
        <f t="shared" si="4"/>
        <v>655.93509999999992</v>
      </c>
      <c r="AJ16" s="7">
        <f t="shared" si="16"/>
        <v>0</v>
      </c>
      <c r="AK16" s="7">
        <f t="shared" si="101"/>
        <v>0</v>
      </c>
      <c r="AL16" s="7">
        <f t="shared" si="17"/>
        <v>0</v>
      </c>
      <c r="AM16" s="7">
        <f t="shared" si="102"/>
        <v>0</v>
      </c>
      <c r="AN16" s="7">
        <f t="shared" si="103"/>
        <v>-2.6780969071670011</v>
      </c>
      <c r="AO16" s="7">
        <f t="shared" si="104"/>
        <v>2650.4270562770989</v>
      </c>
      <c r="AP16" s="7">
        <f t="shared" si="21"/>
        <v>3.6499999999999998E-4</v>
      </c>
      <c r="AQ16" s="7">
        <f t="shared" si="105"/>
        <v>0</v>
      </c>
      <c r="AR16" s="7">
        <f t="shared" si="22"/>
        <v>0</v>
      </c>
      <c r="AS16" s="7">
        <f t="shared" si="106"/>
        <v>23.265599850721209</v>
      </c>
      <c r="AT16" s="7">
        <f t="shared" si="107"/>
        <v>0.11</v>
      </c>
      <c r="AU16" s="7">
        <f t="shared" si="108"/>
        <v>-682.71078574751994</v>
      </c>
      <c r="AV16" s="30">
        <f t="shared" si="26"/>
        <v>0</v>
      </c>
      <c r="AW16" s="7">
        <f t="shared" si="54"/>
        <v>-8.4440425474887251E-3</v>
      </c>
      <c r="AX16" s="7">
        <f t="shared" si="28"/>
        <v>0</v>
      </c>
    </row>
    <row r="17" spans="1:50">
      <c r="A17" s="51" t="str">
        <f t="shared" si="29"/>
        <v>PES.2654.T9</v>
      </c>
      <c r="B17" t="str">
        <f t="shared" si="5"/>
        <v>SA1_XTD2_PES</v>
      </c>
      <c r="C17" s="1" t="s">
        <v>48</v>
      </c>
      <c r="D17" s="2" t="s">
        <v>49</v>
      </c>
      <c r="E17" s="2" t="s">
        <v>50</v>
      </c>
      <c r="F17" s="2" t="s">
        <v>50</v>
      </c>
      <c r="G17" s="2" t="s">
        <v>70</v>
      </c>
      <c r="H17" s="2"/>
      <c r="I17" s="15" t="s">
        <v>70</v>
      </c>
      <c r="J17" s="1"/>
      <c r="K17" s="8">
        <v>74</v>
      </c>
      <c r="L17" s="6" t="s">
        <v>70</v>
      </c>
      <c r="M17" s="6"/>
      <c r="N17" s="6"/>
      <c r="O17" s="26">
        <v>0</v>
      </c>
      <c r="P17" s="26">
        <v>0</v>
      </c>
      <c r="Q17" s="26">
        <v>219.94999999999993</v>
      </c>
      <c r="R17" s="26">
        <v>0</v>
      </c>
      <c r="S17" s="26">
        <v>0</v>
      </c>
      <c r="T17" s="26">
        <v>0</v>
      </c>
      <c r="U17" s="7">
        <f t="shared" si="97"/>
        <v>-2.5000000000000001E-2</v>
      </c>
      <c r="V17" s="7">
        <f t="shared" si="7"/>
        <v>0</v>
      </c>
      <c r="W17" s="7">
        <f t="shared" si="8"/>
        <v>219.94999999999993</v>
      </c>
      <c r="X17" s="7">
        <f t="shared" si="9"/>
        <v>0</v>
      </c>
      <c r="Y17" s="7">
        <f t="shared" si="98"/>
        <v>0</v>
      </c>
      <c r="Z17" s="7">
        <f t="shared" si="11"/>
        <v>0</v>
      </c>
      <c r="AA17" s="7">
        <f t="shared" si="0"/>
        <v>0.38013459888609924</v>
      </c>
      <c r="AB17" s="7">
        <f t="shared" si="99"/>
        <v>0</v>
      </c>
      <c r="AC17" s="7">
        <f t="shared" si="1"/>
        <v>219.9504794319997</v>
      </c>
      <c r="AD17" s="7">
        <f t="shared" si="13"/>
        <v>0</v>
      </c>
      <c r="AE17" s="7">
        <f t="shared" si="100"/>
        <v>-2.7000000000000001E-3</v>
      </c>
      <c r="AF17" s="7">
        <f t="shared" si="15"/>
        <v>0</v>
      </c>
      <c r="AG17" s="7">
        <f t="shared" si="2"/>
        <v>0</v>
      </c>
      <c r="AH17" s="7">
        <f t="shared" si="3"/>
        <v>0</v>
      </c>
      <c r="AI17" s="7">
        <f t="shared" si="4"/>
        <v>659.23509999999987</v>
      </c>
      <c r="AJ17" s="7">
        <f t="shared" si="16"/>
        <v>0</v>
      </c>
      <c r="AK17" s="7">
        <f t="shared" si="101"/>
        <v>0</v>
      </c>
      <c r="AL17" s="7">
        <f t="shared" si="17"/>
        <v>0</v>
      </c>
      <c r="AM17" s="7">
        <f t="shared" si="102"/>
        <v>0</v>
      </c>
      <c r="AN17" s="7">
        <f t="shared" si="103"/>
        <v>-2.679301812642636</v>
      </c>
      <c r="AO17" s="7">
        <f t="shared" si="104"/>
        <v>2653.7270560571296</v>
      </c>
      <c r="AP17" s="7">
        <f t="shared" si="21"/>
        <v>3.6499999999999998E-4</v>
      </c>
      <c r="AQ17" s="7">
        <f t="shared" si="105"/>
        <v>0</v>
      </c>
      <c r="AR17" s="7">
        <f t="shared" si="22"/>
        <v>0</v>
      </c>
      <c r="AS17" s="7">
        <f t="shared" si="106"/>
        <v>23.237734841455055</v>
      </c>
      <c r="AT17" s="7">
        <f t="shared" si="107"/>
        <v>0.11</v>
      </c>
      <c r="AU17" s="7">
        <f t="shared" si="108"/>
        <v>-679.41090339488096</v>
      </c>
      <c r="AV17" s="30">
        <f t="shared" si="26"/>
        <v>0</v>
      </c>
      <c r="AW17" s="7">
        <f t="shared" si="54"/>
        <v>-8.4440425474887251E-3</v>
      </c>
      <c r="AX17" s="7">
        <f t="shared" si="28"/>
        <v>0</v>
      </c>
    </row>
    <row r="18" spans="1:50">
      <c r="A18" s="51" t="str">
        <f t="shared" ref="A18:A23" si="109">IF( H18="", CONCATENATE(G18,".",ROUND(AO18,0),".",C18),CONCATENATE(G18,"-",H18,".",ROUND(AO18,0),".",C18))</f>
        <v>DPS-T5.2655.T9</v>
      </c>
      <c r="B18" t="str">
        <f t="shared" ref="B18:B23" si="110">IF( H18&gt;0, CONCATENATE(D18,"_",F18,"_",G18,"-",H18),CONCATENATE(D18,"_",F18,"_",G18) )</f>
        <v>SA1_XTD2_DPS-T5</v>
      </c>
      <c r="C18" s="1" t="s">
        <v>48</v>
      </c>
      <c r="D18" s="2" t="s">
        <v>49</v>
      </c>
      <c r="E18" s="2" t="s">
        <v>50</v>
      </c>
      <c r="F18" s="2" t="s">
        <v>50</v>
      </c>
      <c r="G18" s="2" t="s">
        <v>113</v>
      </c>
      <c r="H18" s="2" t="s">
        <v>183</v>
      </c>
      <c r="I18" s="15" t="s">
        <v>173</v>
      </c>
      <c r="J18" s="1"/>
      <c r="K18" s="8">
        <v>73</v>
      </c>
      <c r="L18" s="6" t="s">
        <v>71</v>
      </c>
      <c r="M18" s="6"/>
      <c r="N18" s="6"/>
      <c r="O18" s="26">
        <v>0</v>
      </c>
      <c r="P18" s="26">
        <v>0</v>
      </c>
      <c r="Q18" s="26">
        <v>221.30045000000001</v>
      </c>
      <c r="R18" s="26">
        <v>0</v>
      </c>
      <c r="S18" s="26">
        <v>0</v>
      </c>
      <c r="T18" s="26">
        <v>0</v>
      </c>
      <c r="U18" s="7">
        <f t="shared" ref="U18:U23" si="111">O18-0.025</f>
        <v>-2.5000000000000001E-2</v>
      </c>
      <c r="V18" s="7">
        <f t="shared" ref="V18:V23" si="112">P18</f>
        <v>0</v>
      </c>
      <c r="W18" s="7">
        <f t="shared" ref="W18:W23" si="113">Q18</f>
        <v>221.30045000000001</v>
      </c>
      <c r="X18" s="7">
        <f t="shared" ref="X18:X23" si="114">R18</f>
        <v>0</v>
      </c>
      <c r="Y18" s="7">
        <f t="shared" ref="Y18:Y23" si="115">S18</f>
        <v>0</v>
      </c>
      <c r="Z18" s="7">
        <f t="shared" ref="Z18:Z23" si="116">T18</f>
        <v>0</v>
      </c>
      <c r="AA18" s="7">
        <f t="shared" ref="AA18:AA23" si="117">U18*COS(-0.0027)+(W18-370)*SIN(-0.0027)</f>
        <v>0.37648838831624859</v>
      </c>
      <c r="AB18" s="7">
        <f t="shared" ref="AB18:AB23" si="118">V18</f>
        <v>0</v>
      </c>
      <c r="AC18" s="7">
        <f t="shared" ref="AC18:AC23" si="119">-U18*SIN(-0.0027)+(W18-370)*COS(-0.0027)+370</f>
        <v>221.30092450961251</v>
      </c>
      <c r="AD18" s="7">
        <f t="shared" si="13"/>
        <v>0</v>
      </c>
      <c r="AE18" s="7">
        <f t="shared" ref="AE18:AE23" si="120">S18-0.0027</f>
        <v>-2.7000000000000001E-3</v>
      </c>
      <c r="AF18" s="7">
        <f t="shared" si="15"/>
        <v>0</v>
      </c>
      <c r="AG18" s="7">
        <f t="shared" ref="AG18:AG23" si="121">O18</f>
        <v>0</v>
      </c>
      <c r="AH18" s="7">
        <f t="shared" ref="AH18:AH23" si="122">P18</f>
        <v>0</v>
      </c>
      <c r="AI18" s="7">
        <f t="shared" ref="AI18:AI23" si="123">Q18+244.0851+195.2</f>
        <v>660.58555000000001</v>
      </c>
      <c r="AJ18" s="7">
        <f t="shared" si="16"/>
        <v>0</v>
      </c>
      <c r="AK18" s="7">
        <f t="shared" ref="AK18:AK23" si="124">S18</f>
        <v>0</v>
      </c>
      <c r="AL18" s="7">
        <f t="shared" si="17"/>
        <v>0</v>
      </c>
      <c r="AM18" s="7">
        <f t="shared" ref="AM18:AM23" si="125">AG18</f>
        <v>0</v>
      </c>
      <c r="AN18" s="7">
        <f t="shared" ref="AN18:AN23" si="126">AH18*COS(0.02092*PI()/180)-AI18*SIN(0.02092*PI()/180)-2.4386</f>
        <v>-2.679794892824324</v>
      </c>
      <c r="AO18" s="7">
        <f t="shared" ref="AO18:AO23" si="127">AH18*SIN(0.02092*PI()/180)+AI18*COS(0.02092*PI()/180)+1994.492</f>
        <v>2655.0775059671123</v>
      </c>
      <c r="AP18" s="7">
        <f t="shared" si="21"/>
        <v>3.6499999999999998E-4</v>
      </c>
      <c r="AQ18" s="7">
        <f t="shared" ref="AQ18:AQ23" si="128">AK18</f>
        <v>0</v>
      </c>
      <c r="AR18" s="7">
        <f t="shared" si="22"/>
        <v>0</v>
      </c>
      <c r="AS18" s="7">
        <f t="shared" ref="AS18:AS23" si="129">(AG18+17.5)*COS(-0.483808*PI()/180)+(AI18-1338.818)*SIN(-0.483808*PI()/180)</f>
        <v>23.226331719708547</v>
      </c>
      <c r="AT18" s="7">
        <f t="shared" ref="AT18:AT23" si="130">AH18+0.11</f>
        <v>0.11</v>
      </c>
      <c r="AU18" s="7">
        <f t="shared" ref="AU18:AU23" si="131">-(AG18+17.5)*SIN(-0.483808*PI()/180)+(AI18-1338.818)*COS(-0.483808*PI()/180)</f>
        <v>-678.06050153938952</v>
      </c>
      <c r="AV18" s="30">
        <f t="shared" si="26"/>
        <v>0</v>
      </c>
      <c r="AW18" s="7">
        <f t="shared" ref="AW18:AW23" si="132">AK18-0.483808*PI()/180</f>
        <v>-8.4440425474887251E-3</v>
      </c>
      <c r="AX18" s="7">
        <f t="shared" si="28"/>
        <v>0</v>
      </c>
    </row>
    <row r="19" spans="1:50">
      <c r="A19" t="str">
        <f t="shared" si="109"/>
        <v>DPS-T6.2656.T9</v>
      </c>
      <c r="B19" t="str">
        <f t="shared" si="110"/>
        <v>SA1_XTD2_DPS-T6</v>
      </c>
      <c r="C19" s="1" t="s">
        <v>48</v>
      </c>
      <c r="D19" s="2" t="s">
        <v>49</v>
      </c>
      <c r="E19" s="2" t="s">
        <v>50</v>
      </c>
      <c r="F19" s="2" t="s">
        <v>50</v>
      </c>
      <c r="G19" s="2" t="s">
        <v>113</v>
      </c>
      <c r="H19" s="2" t="s">
        <v>184</v>
      </c>
      <c r="I19" s="15" t="s">
        <v>173</v>
      </c>
      <c r="J19" s="1"/>
      <c r="K19" s="8">
        <v>73</v>
      </c>
      <c r="L19" s="6" t="s">
        <v>71</v>
      </c>
      <c r="M19" s="6"/>
      <c r="N19" s="6"/>
      <c r="O19" s="26">
        <v>0</v>
      </c>
      <c r="P19" s="26">
        <v>0</v>
      </c>
      <c r="Q19" s="26">
        <v>222.34897000000001</v>
      </c>
      <c r="R19" s="26">
        <v>0</v>
      </c>
      <c r="S19" s="26">
        <v>0</v>
      </c>
      <c r="T19" s="26">
        <v>0</v>
      </c>
      <c r="U19" s="7">
        <f t="shared" si="111"/>
        <v>-2.5000000000000001E-2</v>
      </c>
      <c r="V19" s="7">
        <f t="shared" si="112"/>
        <v>0</v>
      </c>
      <c r="W19" s="7">
        <f t="shared" si="113"/>
        <v>222.34897000000001</v>
      </c>
      <c r="X19" s="7">
        <f t="shared" si="114"/>
        <v>0</v>
      </c>
      <c r="Y19" s="7">
        <f t="shared" si="115"/>
        <v>0</v>
      </c>
      <c r="Z19" s="7">
        <f t="shared" si="116"/>
        <v>0</v>
      </c>
      <c r="AA19" s="7">
        <f t="shared" si="117"/>
        <v>0.37365738775591723</v>
      </c>
      <c r="AB19" s="7">
        <f t="shared" si="118"/>
        <v>0</v>
      </c>
      <c r="AC19" s="7">
        <f t="shared" si="119"/>
        <v>222.34944068775945</v>
      </c>
      <c r="AD19" s="7">
        <f t="shared" si="13"/>
        <v>0</v>
      </c>
      <c r="AE19" s="7">
        <f t="shared" si="120"/>
        <v>-2.7000000000000001E-3</v>
      </c>
      <c r="AF19" s="7">
        <f t="shared" si="15"/>
        <v>0</v>
      </c>
      <c r="AG19" s="7">
        <f t="shared" si="121"/>
        <v>0</v>
      </c>
      <c r="AH19" s="7">
        <f t="shared" si="122"/>
        <v>0</v>
      </c>
      <c r="AI19" s="7">
        <f t="shared" si="123"/>
        <v>661.63407000000007</v>
      </c>
      <c r="AJ19" s="7">
        <f t="shared" si="16"/>
        <v>0</v>
      </c>
      <c r="AK19" s="7">
        <f t="shared" si="124"/>
        <v>0</v>
      </c>
      <c r="AL19" s="7">
        <f t="shared" si="17"/>
        <v>0</v>
      </c>
      <c r="AM19" s="7">
        <f t="shared" si="125"/>
        <v>0</v>
      </c>
      <c r="AN19" s="7">
        <f t="shared" si="126"/>
        <v>-2.6801777314574493</v>
      </c>
      <c r="AO19" s="7">
        <f t="shared" si="127"/>
        <v>2656.1260258972211</v>
      </c>
      <c r="AP19" s="7">
        <f t="shared" si="21"/>
        <v>3.6499999999999998E-4</v>
      </c>
      <c r="AQ19" s="7">
        <f t="shared" si="128"/>
        <v>0</v>
      </c>
      <c r="AR19" s="7">
        <f t="shared" si="22"/>
        <v>0</v>
      </c>
      <c r="AS19" s="7">
        <f t="shared" si="129"/>
        <v>23.217478077431046</v>
      </c>
      <c r="AT19" s="7">
        <f t="shared" si="130"/>
        <v>0.11</v>
      </c>
      <c r="AU19" s="7">
        <f t="shared" si="131"/>
        <v>-677.01201891987762</v>
      </c>
      <c r="AV19" s="30">
        <f t="shared" si="26"/>
        <v>0</v>
      </c>
      <c r="AW19" s="7">
        <f t="shared" si="132"/>
        <v>-8.4440425474887251E-3</v>
      </c>
      <c r="AX19" s="7">
        <f t="shared" si="28"/>
        <v>0</v>
      </c>
    </row>
    <row r="20" spans="1:50">
      <c r="A20" t="str">
        <f t="shared" si="109"/>
        <v>DPS-C4.2657.T9</v>
      </c>
      <c r="B20" t="str">
        <f t="shared" si="110"/>
        <v>SA1_XTD2_DPS-C4</v>
      </c>
      <c r="C20" s="1" t="s">
        <v>48</v>
      </c>
      <c r="D20" s="2" t="s">
        <v>49</v>
      </c>
      <c r="E20" s="2" t="s">
        <v>50</v>
      </c>
      <c r="F20" s="2" t="s">
        <v>50</v>
      </c>
      <c r="G20" s="2" t="s">
        <v>113</v>
      </c>
      <c r="H20" s="2" t="s">
        <v>185</v>
      </c>
      <c r="I20" s="15" t="s">
        <v>173</v>
      </c>
      <c r="J20" s="1"/>
      <c r="K20" s="8">
        <v>73</v>
      </c>
      <c r="L20" s="6" t="s">
        <v>71</v>
      </c>
      <c r="M20" s="6"/>
      <c r="N20" s="6"/>
      <c r="O20" s="26">
        <v>0</v>
      </c>
      <c r="P20" s="26">
        <v>0</v>
      </c>
      <c r="Q20" s="26">
        <v>223.321</v>
      </c>
      <c r="R20" s="26">
        <v>0</v>
      </c>
      <c r="S20" s="26">
        <v>0</v>
      </c>
      <c r="T20" s="26">
        <v>0</v>
      </c>
      <c r="U20" s="7">
        <f t="shared" si="111"/>
        <v>-2.5000000000000001E-2</v>
      </c>
      <c r="V20" s="7">
        <f t="shared" si="112"/>
        <v>0</v>
      </c>
      <c r="W20" s="7">
        <f t="shared" si="113"/>
        <v>223.321</v>
      </c>
      <c r="X20" s="7">
        <f t="shared" si="114"/>
        <v>0</v>
      </c>
      <c r="Y20" s="7">
        <f t="shared" si="115"/>
        <v>0</v>
      </c>
      <c r="Z20" s="7">
        <f t="shared" si="116"/>
        <v>0</v>
      </c>
      <c r="AA20" s="7">
        <f t="shared" si="117"/>
        <v>0.37103290994466048</v>
      </c>
      <c r="AB20" s="7">
        <f t="shared" si="118"/>
        <v>0</v>
      </c>
      <c r="AC20" s="7">
        <f t="shared" si="119"/>
        <v>223.32146714471224</v>
      </c>
      <c r="AD20" s="7">
        <f t="shared" si="13"/>
        <v>0</v>
      </c>
      <c r="AE20" s="7">
        <f t="shared" si="120"/>
        <v>-2.7000000000000001E-3</v>
      </c>
      <c r="AF20" s="7">
        <f t="shared" si="15"/>
        <v>0</v>
      </c>
      <c r="AG20" s="7">
        <f t="shared" si="121"/>
        <v>0</v>
      </c>
      <c r="AH20" s="7">
        <f t="shared" si="122"/>
        <v>0</v>
      </c>
      <c r="AI20" s="7">
        <f t="shared" si="123"/>
        <v>662.60609999999997</v>
      </c>
      <c r="AJ20" s="7">
        <f t="shared" si="16"/>
        <v>0</v>
      </c>
      <c r="AK20" s="7">
        <f t="shared" si="124"/>
        <v>0</v>
      </c>
      <c r="AL20" s="7">
        <f t="shared" ref="AL20:AL84" si="133">T20</f>
        <v>0</v>
      </c>
      <c r="AM20" s="7">
        <f t="shared" si="125"/>
        <v>0</v>
      </c>
      <c r="AN20" s="7">
        <f t="shared" si="126"/>
        <v>-2.6805326418421407</v>
      </c>
      <c r="AO20" s="7">
        <f t="shared" si="127"/>
        <v>2657.0980558324281</v>
      </c>
      <c r="AP20" s="7">
        <f t="shared" si="21"/>
        <v>3.6499999999999998E-4</v>
      </c>
      <c r="AQ20" s="7">
        <f t="shared" si="128"/>
        <v>0</v>
      </c>
      <c r="AR20" s="7">
        <f t="shared" ref="AR20:AR84" si="134">AL20</f>
        <v>0</v>
      </c>
      <c r="AS20" s="7">
        <f t="shared" si="129"/>
        <v>23.209270312292571</v>
      </c>
      <c r="AT20" s="7">
        <f t="shared" si="130"/>
        <v>0.11</v>
      </c>
      <c r="AU20" s="7">
        <f t="shared" si="131"/>
        <v>-676.04002357344268</v>
      </c>
      <c r="AV20" s="30">
        <f t="shared" si="26"/>
        <v>0</v>
      </c>
      <c r="AW20" s="7">
        <f t="shared" si="132"/>
        <v>-8.4440425474887251E-3</v>
      </c>
      <c r="AX20" s="7">
        <f t="shared" si="28"/>
        <v>0</v>
      </c>
    </row>
    <row r="21" spans="1:50">
      <c r="A21" t="str">
        <f t="shared" si="109"/>
        <v>DPS-T7.2658.T9</v>
      </c>
      <c r="B21" t="str">
        <f t="shared" si="110"/>
        <v>SA1_XTD2_DPS-T7</v>
      </c>
      <c r="C21" s="1" t="s">
        <v>48</v>
      </c>
      <c r="D21" s="2" t="s">
        <v>49</v>
      </c>
      <c r="E21" s="2" t="s">
        <v>50</v>
      </c>
      <c r="F21" s="2" t="s">
        <v>50</v>
      </c>
      <c r="G21" s="2" t="s">
        <v>113</v>
      </c>
      <c r="H21" s="2" t="s">
        <v>186</v>
      </c>
      <c r="I21" s="15" t="s">
        <v>173</v>
      </c>
      <c r="J21" s="1"/>
      <c r="K21" s="8">
        <v>73</v>
      </c>
      <c r="L21" s="6" t="s">
        <v>71</v>
      </c>
      <c r="M21" s="6"/>
      <c r="N21" s="6"/>
      <c r="O21" s="26">
        <v>0</v>
      </c>
      <c r="P21" s="26">
        <v>0</v>
      </c>
      <c r="Q21" s="26">
        <v>224.12594999999999</v>
      </c>
      <c r="R21" s="26">
        <v>0</v>
      </c>
      <c r="S21" s="26">
        <v>0</v>
      </c>
      <c r="T21" s="26">
        <v>0</v>
      </c>
      <c r="U21" s="7">
        <f t="shared" si="111"/>
        <v>-2.5000000000000001E-2</v>
      </c>
      <c r="V21" s="7">
        <f t="shared" si="112"/>
        <v>0</v>
      </c>
      <c r="W21" s="7">
        <f t="shared" si="113"/>
        <v>224.12594999999999</v>
      </c>
      <c r="X21" s="7">
        <f t="shared" si="114"/>
        <v>0</v>
      </c>
      <c r="Y21" s="7">
        <f t="shared" si="115"/>
        <v>0</v>
      </c>
      <c r="Z21" s="7">
        <f t="shared" si="116"/>
        <v>0</v>
      </c>
      <c r="AA21" s="7">
        <f t="shared" si="117"/>
        <v>0.36885954758529804</v>
      </c>
      <c r="AB21" s="7">
        <f t="shared" si="118"/>
        <v>0</v>
      </c>
      <c r="AC21" s="7">
        <f t="shared" si="119"/>
        <v>224.12641421067124</v>
      </c>
      <c r="AD21" s="7">
        <f t="shared" si="13"/>
        <v>0</v>
      </c>
      <c r="AE21" s="7">
        <f t="shared" si="120"/>
        <v>-2.7000000000000001E-3</v>
      </c>
      <c r="AF21" s="7">
        <f t="shared" si="15"/>
        <v>0</v>
      </c>
      <c r="AG21" s="7">
        <f t="shared" si="121"/>
        <v>0</v>
      </c>
      <c r="AH21" s="7">
        <f t="shared" si="122"/>
        <v>0</v>
      </c>
      <c r="AI21" s="7">
        <f t="shared" si="123"/>
        <v>663.41104999999993</v>
      </c>
      <c r="AJ21" s="7">
        <f t="shared" si="16"/>
        <v>0</v>
      </c>
      <c r="AK21" s="7">
        <f t="shared" si="124"/>
        <v>0</v>
      </c>
      <c r="AL21" s="7">
        <f t="shared" si="133"/>
        <v>0</v>
      </c>
      <c r="AM21" s="7">
        <f t="shared" si="125"/>
        <v>0</v>
      </c>
      <c r="AN21" s="7">
        <f t="shared" si="126"/>
        <v>-2.6808265474974777</v>
      </c>
      <c r="AO21" s="7">
        <f t="shared" si="127"/>
        <v>2657.9030057787722</v>
      </c>
      <c r="AP21" s="7">
        <f t="shared" si="21"/>
        <v>3.6499999999999998E-4</v>
      </c>
      <c r="AQ21" s="7">
        <f t="shared" si="128"/>
        <v>0</v>
      </c>
      <c r="AR21" s="7">
        <f t="shared" si="134"/>
        <v>0</v>
      </c>
      <c r="AS21" s="7">
        <f t="shared" si="129"/>
        <v>23.20247336101718</v>
      </c>
      <c r="AT21" s="7">
        <f t="shared" si="130"/>
        <v>0.11</v>
      </c>
      <c r="AU21" s="7">
        <f t="shared" si="131"/>
        <v>-675.2351022704861</v>
      </c>
      <c r="AV21" s="30">
        <f t="shared" si="26"/>
        <v>0</v>
      </c>
      <c r="AW21" s="7">
        <f t="shared" si="132"/>
        <v>-8.4440425474887251E-3</v>
      </c>
      <c r="AX21" s="7">
        <f t="shared" si="28"/>
        <v>0</v>
      </c>
    </row>
    <row r="22" spans="1:50">
      <c r="A22" t="str">
        <f t="shared" si="109"/>
        <v>DPS-C5.2659.T9</v>
      </c>
      <c r="B22" t="str">
        <f t="shared" si="110"/>
        <v>SA1_XTD2_DPS-C5</v>
      </c>
      <c r="C22" s="1" t="s">
        <v>48</v>
      </c>
      <c r="D22" s="2" t="s">
        <v>49</v>
      </c>
      <c r="E22" s="2" t="s">
        <v>50</v>
      </c>
      <c r="F22" s="2" t="s">
        <v>50</v>
      </c>
      <c r="G22" s="2" t="s">
        <v>113</v>
      </c>
      <c r="H22" s="2" t="s">
        <v>187</v>
      </c>
      <c r="I22" s="15" t="s">
        <v>173</v>
      </c>
      <c r="J22" s="1"/>
      <c r="K22" s="8">
        <v>73</v>
      </c>
      <c r="L22" s="6" t="s">
        <v>71</v>
      </c>
      <c r="M22" s="6"/>
      <c r="N22" s="6"/>
      <c r="O22" s="26">
        <v>0</v>
      </c>
      <c r="P22" s="26">
        <v>0</v>
      </c>
      <c r="Q22" s="26">
        <v>224.93</v>
      </c>
      <c r="R22" s="26">
        <v>0</v>
      </c>
      <c r="S22" s="26">
        <v>0</v>
      </c>
      <c r="T22" s="26">
        <v>0</v>
      </c>
      <c r="U22" s="7">
        <f t="shared" si="111"/>
        <v>-2.5000000000000001E-2</v>
      </c>
      <c r="V22" s="7">
        <f t="shared" si="112"/>
        <v>0</v>
      </c>
      <c r="W22" s="7">
        <f t="shared" si="113"/>
        <v>224.93</v>
      </c>
      <c r="X22" s="7">
        <f t="shared" si="114"/>
        <v>0</v>
      </c>
      <c r="Y22" s="7">
        <f t="shared" si="115"/>
        <v>0</v>
      </c>
      <c r="Z22" s="7">
        <f t="shared" si="116"/>
        <v>0</v>
      </c>
      <c r="AA22" s="7">
        <f t="shared" si="117"/>
        <v>0.36668861522298307</v>
      </c>
      <c r="AB22" s="7">
        <f t="shared" si="118"/>
        <v>0</v>
      </c>
      <c r="AC22" s="7">
        <f t="shared" si="119"/>
        <v>224.93046127991082</v>
      </c>
      <c r="AD22" s="7">
        <f t="shared" si="13"/>
        <v>0</v>
      </c>
      <c r="AE22" s="7">
        <f t="shared" si="120"/>
        <v>-2.7000000000000001E-3</v>
      </c>
      <c r="AF22" s="7">
        <f t="shared" si="15"/>
        <v>0</v>
      </c>
      <c r="AG22" s="7">
        <f t="shared" si="121"/>
        <v>0</v>
      </c>
      <c r="AH22" s="7">
        <f t="shared" si="122"/>
        <v>0</v>
      </c>
      <c r="AI22" s="7">
        <f t="shared" si="123"/>
        <v>664.21510000000001</v>
      </c>
      <c r="AJ22" s="7">
        <f t="shared" si="16"/>
        <v>0</v>
      </c>
      <c r="AK22" s="7">
        <f t="shared" si="124"/>
        <v>0</v>
      </c>
      <c r="AL22" s="7">
        <f t="shared" si="133"/>
        <v>0</v>
      </c>
      <c r="AM22" s="7">
        <f t="shared" si="125"/>
        <v>0</v>
      </c>
      <c r="AN22" s="7">
        <f t="shared" si="126"/>
        <v>-2.6811201245422303</v>
      </c>
      <c r="AO22" s="7">
        <f t="shared" si="127"/>
        <v>2658.7070557251764</v>
      </c>
      <c r="AP22" s="7">
        <f t="shared" si="21"/>
        <v>3.6499999999999998E-4</v>
      </c>
      <c r="AQ22" s="7">
        <f t="shared" si="128"/>
        <v>0</v>
      </c>
      <c r="AR22" s="7">
        <f t="shared" si="134"/>
        <v>0</v>
      </c>
      <c r="AS22" s="7">
        <f t="shared" si="129"/>
        <v>23.195684009289771</v>
      </c>
      <c r="AT22" s="7">
        <f t="shared" si="130"/>
        <v>0.11</v>
      </c>
      <c r="AU22" s="7">
        <f t="shared" si="131"/>
        <v>-674.43108093544379</v>
      </c>
      <c r="AV22" s="30">
        <f t="shared" si="26"/>
        <v>0</v>
      </c>
      <c r="AW22" s="7">
        <f t="shared" si="132"/>
        <v>-8.4440425474887251E-3</v>
      </c>
      <c r="AX22" s="7">
        <f t="shared" si="28"/>
        <v>0</v>
      </c>
    </row>
    <row r="23" spans="1:50">
      <c r="A23" t="str">
        <f t="shared" si="109"/>
        <v>DPS-T8.2660.T9</v>
      </c>
      <c r="B23" t="str">
        <f t="shared" si="110"/>
        <v>SA1_XTD2_DPS-T8</v>
      </c>
      <c r="C23" s="1" t="s">
        <v>48</v>
      </c>
      <c r="D23" s="2" t="s">
        <v>49</v>
      </c>
      <c r="E23" s="2" t="s">
        <v>50</v>
      </c>
      <c r="F23" s="2" t="s">
        <v>50</v>
      </c>
      <c r="G23" s="2" t="s">
        <v>113</v>
      </c>
      <c r="H23" s="2" t="s">
        <v>188</v>
      </c>
      <c r="I23" s="15" t="s">
        <v>173</v>
      </c>
      <c r="J23" s="1"/>
      <c r="K23" s="8">
        <v>73</v>
      </c>
      <c r="L23" s="6" t="s">
        <v>71</v>
      </c>
      <c r="M23" s="6"/>
      <c r="N23" s="6"/>
      <c r="O23" s="26">
        <v>0</v>
      </c>
      <c r="P23" s="26">
        <v>0</v>
      </c>
      <c r="Q23" s="26">
        <v>225.83855</v>
      </c>
      <c r="R23" s="26">
        <v>0</v>
      </c>
      <c r="S23" s="26">
        <v>0</v>
      </c>
      <c r="T23" s="26">
        <v>0</v>
      </c>
      <c r="U23" s="7">
        <f t="shared" si="111"/>
        <v>-2.5000000000000001E-2</v>
      </c>
      <c r="V23" s="7">
        <f t="shared" si="112"/>
        <v>0</v>
      </c>
      <c r="W23" s="7">
        <f t="shared" si="113"/>
        <v>225.83855</v>
      </c>
      <c r="X23" s="7">
        <f t="shared" si="114"/>
        <v>0</v>
      </c>
      <c r="Y23" s="7">
        <f t="shared" si="115"/>
        <v>0</v>
      </c>
      <c r="Z23" s="7">
        <f t="shared" si="116"/>
        <v>0</v>
      </c>
      <c r="AA23" s="7">
        <f t="shared" si="117"/>
        <v>0.36423553320348029</v>
      </c>
      <c r="AB23" s="7">
        <f t="shared" si="118"/>
        <v>0</v>
      </c>
      <c r="AC23" s="7">
        <f t="shared" si="119"/>
        <v>225.83900796824807</v>
      </c>
      <c r="AD23" s="7">
        <f t="shared" si="13"/>
        <v>0</v>
      </c>
      <c r="AE23" s="7">
        <f t="shared" si="120"/>
        <v>-2.7000000000000001E-3</v>
      </c>
      <c r="AF23" s="7">
        <f t="shared" si="15"/>
        <v>0</v>
      </c>
      <c r="AG23" s="7">
        <f t="shared" si="121"/>
        <v>0</v>
      </c>
      <c r="AH23" s="7">
        <f t="shared" si="122"/>
        <v>0</v>
      </c>
      <c r="AI23" s="7">
        <f t="shared" si="123"/>
        <v>665.12365</v>
      </c>
      <c r="AJ23" s="7">
        <f t="shared" si="16"/>
        <v>0</v>
      </c>
      <c r="AK23" s="7">
        <f t="shared" si="124"/>
        <v>0</v>
      </c>
      <c r="AL23" s="7">
        <f t="shared" si="133"/>
        <v>0</v>
      </c>
      <c r="AM23" s="7">
        <f t="shared" si="125"/>
        <v>0</v>
      </c>
      <c r="AN23" s="7">
        <f t="shared" si="126"/>
        <v>-2.6814518569270449</v>
      </c>
      <c r="AO23" s="7">
        <f t="shared" si="127"/>
        <v>2659.615605664615</v>
      </c>
      <c r="AP23" s="7">
        <f t="shared" si="21"/>
        <v>3.6499999999999998E-4</v>
      </c>
      <c r="AQ23" s="7">
        <f t="shared" si="128"/>
        <v>0</v>
      </c>
      <c r="AR23" s="7">
        <f t="shared" si="134"/>
        <v>0</v>
      </c>
      <c r="AS23" s="7">
        <f t="shared" si="129"/>
        <v>23.188012265602268</v>
      </c>
      <c r="AT23" s="7">
        <f t="shared" si="130"/>
        <v>0.11</v>
      </c>
      <c r="AU23" s="7">
        <f t="shared" si="131"/>
        <v>-673.52256332590127</v>
      </c>
      <c r="AV23" s="30">
        <f t="shared" si="26"/>
        <v>0</v>
      </c>
      <c r="AW23" s="7">
        <f t="shared" si="132"/>
        <v>-8.4440425474887251E-3</v>
      </c>
      <c r="AX23" s="7">
        <f t="shared" si="28"/>
        <v>0</v>
      </c>
    </row>
    <row r="24" spans="1:50">
      <c r="A24" t="str">
        <f t="shared" si="29"/>
        <v>DPS-C6.2660.T9</v>
      </c>
      <c r="B24" t="str">
        <f t="shared" si="5"/>
        <v>SA1_XTD2_DPS-C6</v>
      </c>
      <c r="C24" s="1" t="s">
        <v>48</v>
      </c>
      <c r="D24" s="2" t="s">
        <v>49</v>
      </c>
      <c r="E24" s="2" t="s">
        <v>50</v>
      </c>
      <c r="F24" s="2" t="s">
        <v>50</v>
      </c>
      <c r="G24" s="2" t="s">
        <v>113</v>
      </c>
      <c r="H24" s="2" t="s">
        <v>189</v>
      </c>
      <c r="I24" s="15" t="s">
        <v>173</v>
      </c>
      <c r="J24" s="1"/>
      <c r="K24" s="8">
        <v>73</v>
      </c>
      <c r="L24" s="6" t="s">
        <v>71</v>
      </c>
      <c r="M24" s="6"/>
      <c r="N24" s="6"/>
      <c r="O24" s="26">
        <v>0</v>
      </c>
      <c r="P24" s="26">
        <v>0</v>
      </c>
      <c r="Q24" s="26">
        <v>226.55199999999999</v>
      </c>
      <c r="R24" s="26">
        <v>0</v>
      </c>
      <c r="S24" s="26">
        <v>0</v>
      </c>
      <c r="T24" s="26">
        <v>0</v>
      </c>
      <c r="U24" s="7">
        <f t="shared" si="97"/>
        <v>-2.5000000000000001E-2</v>
      </c>
      <c r="V24" s="7">
        <f t="shared" si="7"/>
        <v>0</v>
      </c>
      <c r="W24" s="7">
        <f t="shared" si="8"/>
        <v>226.55199999999999</v>
      </c>
      <c r="X24" s="7">
        <f t="shared" si="9"/>
        <v>0</v>
      </c>
      <c r="Y24" s="7">
        <f t="shared" si="98"/>
        <v>0</v>
      </c>
      <c r="Z24" s="7">
        <f t="shared" si="11"/>
        <v>0</v>
      </c>
      <c r="AA24" s="7">
        <f t="shared" si="0"/>
        <v>0.36230922054395215</v>
      </c>
      <c r="AB24" s="7">
        <f t="shared" si="99"/>
        <v>0</v>
      </c>
      <c r="AC24" s="7">
        <f t="shared" si="1"/>
        <v>226.55245536772438</v>
      </c>
      <c r="AD24" s="7">
        <f t="shared" si="13"/>
        <v>0</v>
      </c>
      <c r="AE24" s="7">
        <f t="shared" si="100"/>
        <v>-2.7000000000000001E-3</v>
      </c>
      <c r="AF24" s="7">
        <f t="shared" si="15"/>
        <v>0</v>
      </c>
      <c r="AG24" s="7">
        <f t="shared" si="2"/>
        <v>0</v>
      </c>
      <c r="AH24" s="7">
        <f t="shared" si="3"/>
        <v>0</v>
      </c>
      <c r="AI24" s="7">
        <f t="shared" si="4"/>
        <v>665.83709999999996</v>
      </c>
      <c r="AJ24" s="7">
        <f t="shared" si="16"/>
        <v>0</v>
      </c>
      <c r="AK24" s="7">
        <f t="shared" si="101"/>
        <v>0</v>
      </c>
      <c r="AL24" s="7">
        <f t="shared" si="133"/>
        <v>0</v>
      </c>
      <c r="AM24" s="7">
        <f t="shared" si="102"/>
        <v>0</v>
      </c>
      <c r="AN24" s="7">
        <f t="shared" si="103"/>
        <v>-2.6817123538396483</v>
      </c>
      <c r="AO24" s="7">
        <f t="shared" si="104"/>
        <v>2660.3290556170582</v>
      </c>
      <c r="AP24" s="7">
        <f t="shared" si="21"/>
        <v>3.6499999999999998E-4</v>
      </c>
      <c r="AQ24" s="7">
        <f t="shared" si="105"/>
        <v>0</v>
      </c>
      <c r="AR24" s="7">
        <f t="shared" si="134"/>
        <v>0</v>
      </c>
      <c r="AS24" s="7">
        <f t="shared" si="106"/>
        <v>23.181987935038347</v>
      </c>
      <c r="AT24" s="7">
        <f t="shared" si="107"/>
        <v>0.11</v>
      </c>
      <c r="AU24" s="7">
        <f t="shared" si="108"/>
        <v>-672.80913876090426</v>
      </c>
      <c r="AV24" s="30">
        <f t="shared" si="26"/>
        <v>0</v>
      </c>
      <c r="AW24" s="7">
        <f t="shared" si="54"/>
        <v>-8.4440425474887251E-3</v>
      </c>
      <c r="AX24" s="7">
        <f t="shared" si="28"/>
        <v>0</v>
      </c>
    </row>
    <row r="25" spans="1:50">
      <c r="A25" t="str">
        <f t="shared" si="29"/>
        <v>ATT.2661.T9</v>
      </c>
      <c r="B25" t="str">
        <f t="shared" si="5"/>
        <v>SA1_XTD2_ATT</v>
      </c>
      <c r="C25" s="1" t="s">
        <v>48</v>
      </c>
      <c r="D25" s="2" t="s">
        <v>49</v>
      </c>
      <c r="E25" s="2" t="s">
        <v>50</v>
      </c>
      <c r="F25" s="2" t="s">
        <v>50</v>
      </c>
      <c r="G25" s="2" t="s">
        <v>79</v>
      </c>
      <c r="H25" s="2"/>
      <c r="I25" s="15" t="s">
        <v>125</v>
      </c>
      <c r="J25" s="1"/>
      <c r="K25" s="8">
        <v>73</v>
      </c>
      <c r="L25" s="6" t="s">
        <v>72</v>
      </c>
      <c r="M25" s="6"/>
      <c r="N25" s="6"/>
      <c r="O25" s="26">
        <v>0</v>
      </c>
      <c r="P25" s="26">
        <v>0</v>
      </c>
      <c r="Q25" s="26">
        <v>227.57999999999996</v>
      </c>
      <c r="R25" s="26">
        <v>0</v>
      </c>
      <c r="S25" s="26">
        <v>0</v>
      </c>
      <c r="T25" s="26">
        <v>0</v>
      </c>
      <c r="U25" s="7">
        <f t="shared" si="97"/>
        <v>-2.5000000000000001E-2</v>
      </c>
      <c r="V25" s="7">
        <f t="shared" si="7"/>
        <v>0</v>
      </c>
      <c r="W25" s="7">
        <f t="shared" si="8"/>
        <v>227.57999999999996</v>
      </c>
      <c r="X25" s="7">
        <f t="shared" si="9"/>
        <v>0</v>
      </c>
      <c r="Y25" s="7">
        <f t="shared" si="98"/>
        <v>0</v>
      </c>
      <c r="Z25" s="7">
        <f t="shared" si="11"/>
        <v>0</v>
      </c>
      <c r="AA25" s="7">
        <f t="shared" si="0"/>
        <v>0.35953362391630506</v>
      </c>
      <c r="AB25" s="7">
        <f t="shared" si="99"/>
        <v>0</v>
      </c>
      <c r="AC25" s="7">
        <f t="shared" si="1"/>
        <v>227.58045162066662</v>
      </c>
      <c r="AD25" s="7">
        <f t="shared" si="13"/>
        <v>0</v>
      </c>
      <c r="AE25" s="7">
        <f t="shared" si="100"/>
        <v>-2.7000000000000001E-3</v>
      </c>
      <c r="AF25" s="7">
        <f t="shared" si="15"/>
        <v>0</v>
      </c>
      <c r="AG25" s="7">
        <f t="shared" si="2"/>
        <v>0</v>
      </c>
      <c r="AH25" s="7">
        <f t="shared" si="3"/>
        <v>0</v>
      </c>
      <c r="AI25" s="7">
        <f t="shared" si="4"/>
        <v>666.86509999999998</v>
      </c>
      <c r="AJ25" s="7">
        <f t="shared" si="16"/>
        <v>0</v>
      </c>
      <c r="AK25" s="7">
        <f t="shared" si="101"/>
        <v>0</v>
      </c>
      <c r="AL25" s="7">
        <f t="shared" si="133"/>
        <v>0</v>
      </c>
      <c r="AM25" s="7">
        <f t="shared" si="102"/>
        <v>0</v>
      </c>
      <c r="AN25" s="7">
        <f t="shared" si="103"/>
        <v>-2.6820877001514525</v>
      </c>
      <c r="AO25" s="7">
        <f t="shared" si="104"/>
        <v>2661.3570555485344</v>
      </c>
      <c r="AP25" s="7">
        <f t="shared" si="21"/>
        <v>3.6499999999999998E-4</v>
      </c>
      <c r="AQ25" s="7">
        <f t="shared" si="105"/>
        <v>0</v>
      </c>
      <c r="AR25" s="7">
        <f t="shared" si="134"/>
        <v>0</v>
      </c>
      <c r="AS25" s="7">
        <f t="shared" si="106"/>
        <v>23.173307562454831</v>
      </c>
      <c r="AT25" s="7">
        <f t="shared" si="107"/>
        <v>0.11</v>
      </c>
      <c r="AU25" s="7">
        <f t="shared" si="108"/>
        <v>-671.78117540983965</v>
      </c>
      <c r="AV25" s="30">
        <f t="shared" si="26"/>
        <v>0</v>
      </c>
      <c r="AW25" s="7">
        <f t="shared" si="54"/>
        <v>-8.4440425474887251E-3</v>
      </c>
      <c r="AX25" s="7">
        <f t="shared" si="28"/>
        <v>0</v>
      </c>
    </row>
    <row r="26" spans="1:50">
      <c r="A26" t="str">
        <f t="shared" si="29"/>
        <v>CRL.2663.T9</v>
      </c>
      <c r="B26" t="str">
        <f t="shared" si="5"/>
        <v>SA1_XTD2_CRL</v>
      </c>
      <c r="C26" s="1" t="s">
        <v>48</v>
      </c>
      <c r="D26" s="2" t="s">
        <v>49</v>
      </c>
      <c r="E26" s="2" t="s">
        <v>50</v>
      </c>
      <c r="F26" s="2" t="s">
        <v>50</v>
      </c>
      <c r="G26" s="2" t="s">
        <v>80</v>
      </c>
      <c r="H26" s="2"/>
      <c r="I26" s="15" t="s">
        <v>121</v>
      </c>
      <c r="J26" s="1"/>
      <c r="K26" s="8">
        <v>73</v>
      </c>
      <c r="L26" s="6" t="s">
        <v>73</v>
      </c>
      <c r="M26" s="6"/>
      <c r="N26" s="6"/>
      <c r="O26" s="26">
        <v>0</v>
      </c>
      <c r="P26" s="26">
        <v>0</v>
      </c>
      <c r="Q26" s="26">
        <v>229.15999999999997</v>
      </c>
      <c r="R26" s="26">
        <v>0</v>
      </c>
      <c r="S26" s="26">
        <v>0</v>
      </c>
      <c r="T26" s="26">
        <v>0</v>
      </c>
      <c r="U26" s="7">
        <f t="shared" si="97"/>
        <v>-2.5000000000000001E-2</v>
      </c>
      <c r="V26" s="7">
        <f t="shared" si="7"/>
        <v>0</v>
      </c>
      <c r="W26" s="7">
        <f t="shared" si="8"/>
        <v>229.15999999999997</v>
      </c>
      <c r="X26" s="7">
        <f t="shared" si="9"/>
        <v>0</v>
      </c>
      <c r="Y26" s="7">
        <f t="shared" si="98"/>
        <v>0</v>
      </c>
      <c r="Z26" s="7">
        <f t="shared" si="11"/>
        <v>0</v>
      </c>
      <c r="AA26" s="7">
        <f t="shared" si="0"/>
        <v>0.35526762909949311</v>
      </c>
      <c r="AB26" s="7">
        <f t="shared" si="99"/>
        <v>0</v>
      </c>
      <c r="AC26" s="7">
        <f t="shared" si="1"/>
        <v>229.16044586157014</v>
      </c>
      <c r="AD26" s="7">
        <f t="shared" si="13"/>
        <v>0</v>
      </c>
      <c r="AE26" s="7">
        <f t="shared" si="100"/>
        <v>-2.7000000000000001E-3</v>
      </c>
      <c r="AF26" s="7">
        <f t="shared" si="15"/>
        <v>0</v>
      </c>
      <c r="AG26" s="7">
        <f t="shared" si="2"/>
        <v>0</v>
      </c>
      <c r="AH26" s="7">
        <f t="shared" si="3"/>
        <v>0</v>
      </c>
      <c r="AI26" s="7">
        <f t="shared" si="4"/>
        <v>668.44509999999991</v>
      </c>
      <c r="AJ26" s="7">
        <f t="shared" si="16"/>
        <v>0</v>
      </c>
      <c r="AK26" s="7">
        <f t="shared" si="101"/>
        <v>0</v>
      </c>
      <c r="AL26" s="7">
        <f t="shared" si="133"/>
        <v>0</v>
      </c>
      <c r="AM26" s="7">
        <f t="shared" si="102"/>
        <v>0</v>
      </c>
      <c r="AN26" s="7">
        <f t="shared" si="103"/>
        <v>-2.6826645942882714</v>
      </c>
      <c r="AO26" s="7">
        <f t="shared" si="104"/>
        <v>2662.9370554432157</v>
      </c>
      <c r="AP26" s="7">
        <f t="shared" si="21"/>
        <v>3.6499999999999998E-4</v>
      </c>
      <c r="AQ26" s="7">
        <f t="shared" si="105"/>
        <v>0</v>
      </c>
      <c r="AR26" s="7">
        <f t="shared" si="134"/>
        <v>0</v>
      </c>
      <c r="AS26" s="7">
        <f t="shared" si="106"/>
        <v>23.159966133775885</v>
      </c>
      <c r="AT26" s="7">
        <f t="shared" si="107"/>
        <v>0.11</v>
      </c>
      <c r="AU26" s="7">
        <f t="shared" si="108"/>
        <v>-670.20123173797015</v>
      </c>
      <c r="AV26" s="30">
        <f t="shared" si="26"/>
        <v>0</v>
      </c>
      <c r="AW26" s="7">
        <f t="shared" si="54"/>
        <v>-8.4440425474887251E-3</v>
      </c>
      <c r="AX26" s="7">
        <f t="shared" si="28"/>
        <v>0</v>
      </c>
    </row>
    <row r="27" spans="1:50">
      <c r="A27" t="str">
        <f t="shared" si="29"/>
        <v>IMGFEL.2676.T9</v>
      </c>
      <c r="B27" t="str">
        <f t="shared" si="5"/>
        <v>SA1_XTD2_IMGFEL</v>
      </c>
      <c r="C27" s="1" t="s">
        <v>48</v>
      </c>
      <c r="D27" s="2" t="s">
        <v>49</v>
      </c>
      <c r="E27" s="2" t="s">
        <v>50</v>
      </c>
      <c r="F27" s="2" t="s">
        <v>50</v>
      </c>
      <c r="G27" s="2" t="s">
        <v>114</v>
      </c>
      <c r="H27" s="2"/>
      <c r="I27" s="15" t="s">
        <v>122</v>
      </c>
      <c r="J27" s="1"/>
      <c r="K27" s="8">
        <v>74</v>
      </c>
      <c r="L27" s="6" t="s">
        <v>74</v>
      </c>
      <c r="M27" s="6"/>
      <c r="N27" s="6"/>
      <c r="O27" s="26">
        <v>0</v>
      </c>
      <c r="P27" s="26">
        <v>0</v>
      </c>
      <c r="Q27" s="26">
        <v>242.49999999999997</v>
      </c>
      <c r="R27" s="26">
        <v>0</v>
      </c>
      <c r="S27" s="26">
        <v>0</v>
      </c>
      <c r="T27" s="26">
        <v>0</v>
      </c>
      <c r="U27" s="7">
        <f t="shared" ref="U27:U29" si="135">O27-0.025</f>
        <v>-2.5000000000000001E-2</v>
      </c>
      <c r="V27" s="7">
        <f t="shared" si="7"/>
        <v>0</v>
      </c>
      <c r="W27" s="7">
        <f t="shared" si="8"/>
        <v>242.49999999999997</v>
      </c>
      <c r="X27" s="7">
        <f t="shared" si="9"/>
        <v>0</v>
      </c>
      <c r="Y27" s="7">
        <f t="shared" si="98"/>
        <v>0</v>
      </c>
      <c r="Z27" s="7">
        <f t="shared" si="11"/>
        <v>0</v>
      </c>
      <c r="AA27" s="7">
        <f t="shared" si="0"/>
        <v>0.31924967286134714</v>
      </c>
      <c r="AB27" s="7">
        <f t="shared" si="99"/>
        <v>0</v>
      </c>
      <c r="AC27" s="7">
        <f t="shared" si="1"/>
        <v>242.50039723729967</v>
      </c>
      <c r="AD27" s="7">
        <f t="shared" si="13"/>
        <v>0</v>
      </c>
      <c r="AE27" s="7">
        <f t="shared" si="100"/>
        <v>-2.7000000000000001E-3</v>
      </c>
      <c r="AF27" s="7">
        <f t="shared" si="15"/>
        <v>0</v>
      </c>
      <c r="AG27" s="7">
        <f t="shared" si="2"/>
        <v>0</v>
      </c>
      <c r="AH27" s="7">
        <f t="shared" si="3"/>
        <v>0</v>
      </c>
      <c r="AI27" s="7">
        <f t="shared" si="4"/>
        <v>681.78510000000006</v>
      </c>
      <c r="AJ27" s="7">
        <f t="shared" si="16"/>
        <v>0</v>
      </c>
      <c r="AK27" s="7">
        <f t="shared" si="101"/>
        <v>0</v>
      </c>
      <c r="AL27" s="7">
        <f t="shared" si="133"/>
        <v>0</v>
      </c>
      <c r="AM27" s="7">
        <f t="shared" si="102"/>
        <v>0</v>
      </c>
      <c r="AN27" s="7">
        <f t="shared" si="103"/>
        <v>-2.6875353333928076</v>
      </c>
      <c r="AO27" s="7">
        <f t="shared" si="104"/>
        <v>2676.2770545540066</v>
      </c>
      <c r="AP27" s="7">
        <f t="shared" si="21"/>
        <v>3.6499999999999998E-4</v>
      </c>
      <c r="AQ27" s="7">
        <f t="shared" si="105"/>
        <v>0</v>
      </c>
      <c r="AR27" s="7">
        <f t="shared" si="134"/>
        <v>0</v>
      </c>
      <c r="AS27" s="7">
        <f t="shared" si="106"/>
        <v>23.047323944803015</v>
      </c>
      <c r="AT27" s="7">
        <f t="shared" si="107"/>
        <v>0.11</v>
      </c>
      <c r="AU27" s="7">
        <f t="shared" si="108"/>
        <v>-656.86170731851394</v>
      </c>
      <c r="AV27" s="30">
        <f t="shared" si="26"/>
        <v>0</v>
      </c>
      <c r="AW27" s="7">
        <f t="shared" ref="AW27:AW34" si="136">AK27-0.483808*PI()/180</f>
        <v>-8.4440425474887251E-3</v>
      </c>
      <c r="AX27" s="7">
        <f t="shared" si="28"/>
        <v>0</v>
      </c>
    </row>
    <row r="28" spans="1:50">
      <c r="A28" t="str">
        <f t="shared" si="29"/>
        <v>COLA.2677.T9</v>
      </c>
      <c r="B28" t="str">
        <f t="shared" si="5"/>
        <v>SA1_XTD2_COLA</v>
      </c>
      <c r="C28" s="1" t="s">
        <v>48</v>
      </c>
      <c r="D28" s="2" t="s">
        <v>49</v>
      </c>
      <c r="E28" s="2" t="s">
        <v>50</v>
      </c>
      <c r="F28" s="2" t="s">
        <v>50</v>
      </c>
      <c r="G28" s="2" t="s">
        <v>115</v>
      </c>
      <c r="H28" s="2"/>
      <c r="I28" s="15" t="s">
        <v>123</v>
      </c>
      <c r="J28" s="1"/>
      <c r="K28" s="8">
        <v>73</v>
      </c>
      <c r="L28" s="6" t="s">
        <v>75</v>
      </c>
      <c r="M28" s="6"/>
      <c r="N28" s="6"/>
      <c r="O28" s="26">
        <v>0</v>
      </c>
      <c r="P28" s="26">
        <v>0</v>
      </c>
      <c r="Q28" s="26">
        <v>243.54999999999998</v>
      </c>
      <c r="R28" s="26">
        <v>0</v>
      </c>
      <c r="S28" s="26">
        <v>0</v>
      </c>
      <c r="T28" s="26">
        <v>0</v>
      </c>
      <c r="U28" s="7">
        <f t="shared" si="135"/>
        <v>-2.5000000000000001E-2</v>
      </c>
      <c r="V28" s="7">
        <f t="shared" si="7"/>
        <v>0</v>
      </c>
      <c r="W28" s="7">
        <f t="shared" si="8"/>
        <v>243.54999999999998</v>
      </c>
      <c r="X28" s="7">
        <f t="shared" si="9"/>
        <v>0</v>
      </c>
      <c r="Y28" s="7">
        <f t="shared" si="98"/>
        <v>0</v>
      </c>
      <c r="Z28" s="7">
        <f t="shared" si="11"/>
        <v>0</v>
      </c>
      <c r="AA28" s="7">
        <f t="shared" si="0"/>
        <v>0.31641467630587089</v>
      </c>
      <c r="AB28" s="7">
        <f t="shared" si="99"/>
        <v>0</v>
      </c>
      <c r="AC28" s="7">
        <f t="shared" si="1"/>
        <v>243.55039341005198</v>
      </c>
      <c r="AD28" s="7">
        <f t="shared" si="13"/>
        <v>0</v>
      </c>
      <c r="AE28" s="7">
        <f t="shared" si="100"/>
        <v>-2.7000000000000001E-3</v>
      </c>
      <c r="AF28" s="7">
        <f t="shared" si="15"/>
        <v>0</v>
      </c>
      <c r="AG28" s="7">
        <f t="shared" si="2"/>
        <v>0</v>
      </c>
      <c r="AH28" s="7">
        <f t="shared" si="3"/>
        <v>0</v>
      </c>
      <c r="AI28" s="7">
        <f t="shared" si="4"/>
        <v>682.83510000000001</v>
      </c>
      <c r="AJ28" s="7">
        <f t="shared" si="16"/>
        <v>0</v>
      </c>
      <c r="AK28" s="7">
        <f t="shared" si="101"/>
        <v>0</v>
      </c>
      <c r="AL28" s="7">
        <f t="shared" si="133"/>
        <v>0</v>
      </c>
      <c r="AM28" s="7">
        <f t="shared" si="102"/>
        <v>0</v>
      </c>
      <c r="AN28" s="7">
        <f t="shared" si="103"/>
        <v>-2.6879187124077824</v>
      </c>
      <c r="AO28" s="7">
        <f t="shared" si="104"/>
        <v>2677.3270544840161</v>
      </c>
      <c r="AP28" s="7">
        <f t="shared" si="21"/>
        <v>3.6499999999999998E-4</v>
      </c>
      <c r="AQ28" s="7">
        <f t="shared" si="105"/>
        <v>0</v>
      </c>
      <c r="AR28" s="7">
        <f t="shared" si="134"/>
        <v>0</v>
      </c>
      <c r="AS28" s="7">
        <f t="shared" si="106"/>
        <v>23.03845780549106</v>
      </c>
      <c r="AT28" s="7">
        <f t="shared" si="107"/>
        <v>0.11</v>
      </c>
      <c r="AU28" s="7">
        <f t="shared" si="108"/>
        <v>-655.81174475176522</v>
      </c>
      <c r="AV28" s="30">
        <f t="shared" si="26"/>
        <v>0</v>
      </c>
      <c r="AW28" s="7">
        <f t="shared" si="136"/>
        <v>-8.4440425474887251E-3</v>
      </c>
      <c r="AX28" s="7">
        <f t="shared" si="28"/>
        <v>0</v>
      </c>
    </row>
    <row r="29" spans="1:50">
      <c r="A29" t="str">
        <f t="shared" si="29"/>
        <v>MIRR-1.2680.T9</v>
      </c>
      <c r="B29" t="str">
        <f t="shared" si="5"/>
        <v>SA1_XTD2_MIRR-1</v>
      </c>
      <c r="C29" s="1" t="s">
        <v>48</v>
      </c>
      <c r="D29" s="2" t="s">
        <v>49</v>
      </c>
      <c r="E29" s="2" t="s">
        <v>50</v>
      </c>
      <c r="F29" s="2" t="s">
        <v>50</v>
      </c>
      <c r="G29" s="2" t="s">
        <v>81</v>
      </c>
      <c r="H29" s="2">
        <v>1</v>
      </c>
      <c r="I29" s="15" t="s">
        <v>126</v>
      </c>
      <c r="J29" s="1"/>
      <c r="K29" s="8">
        <v>73</v>
      </c>
      <c r="L29" s="6" t="s">
        <v>76</v>
      </c>
      <c r="M29" s="6"/>
      <c r="N29" s="6"/>
      <c r="O29" s="26">
        <v>0</v>
      </c>
      <c r="P29" s="26">
        <v>0</v>
      </c>
      <c r="Q29" s="26">
        <v>246.5</v>
      </c>
      <c r="R29" s="26">
        <v>0</v>
      </c>
      <c r="S29" s="26">
        <v>0</v>
      </c>
      <c r="T29" s="26">
        <v>0</v>
      </c>
      <c r="U29" s="7">
        <f t="shared" si="135"/>
        <v>-2.5000000000000001E-2</v>
      </c>
      <c r="V29" s="7">
        <f t="shared" si="7"/>
        <v>0</v>
      </c>
      <c r="W29" s="7">
        <f t="shared" si="8"/>
        <v>246.5</v>
      </c>
      <c r="X29" s="7">
        <f t="shared" si="9"/>
        <v>0</v>
      </c>
      <c r="Y29" s="7">
        <f t="shared" si="98"/>
        <v>0</v>
      </c>
      <c r="Z29" s="7">
        <f t="shared" si="11"/>
        <v>0</v>
      </c>
      <c r="AA29" s="7">
        <f t="shared" si="0"/>
        <v>0.30844968598334227</v>
      </c>
      <c r="AB29" s="7">
        <f t="shared" si="99"/>
        <v>0</v>
      </c>
      <c r="AC29" s="7">
        <f t="shared" si="1"/>
        <v>246.50038265730853</v>
      </c>
      <c r="AD29" s="7">
        <f t="shared" si="13"/>
        <v>0</v>
      </c>
      <c r="AE29" s="7">
        <f t="shared" si="100"/>
        <v>-2.7000000000000001E-3</v>
      </c>
      <c r="AF29" s="7">
        <f t="shared" si="15"/>
        <v>0</v>
      </c>
      <c r="AG29" s="7">
        <f t="shared" si="2"/>
        <v>0</v>
      </c>
      <c r="AH29" s="7">
        <f t="shared" si="3"/>
        <v>0</v>
      </c>
      <c r="AI29" s="7">
        <f t="shared" si="4"/>
        <v>685.78510000000006</v>
      </c>
      <c r="AJ29" s="7">
        <f t="shared" si="16"/>
        <v>0</v>
      </c>
      <c r="AK29" s="7">
        <f t="shared" si="101"/>
        <v>0</v>
      </c>
      <c r="AL29" s="7">
        <f t="shared" si="133"/>
        <v>0</v>
      </c>
      <c r="AM29" s="7">
        <f t="shared" si="102"/>
        <v>0</v>
      </c>
      <c r="AN29" s="7">
        <f t="shared" si="103"/>
        <v>-2.6889958248784258</v>
      </c>
      <c r="AO29" s="7">
        <f t="shared" si="104"/>
        <v>2680.2770542873773</v>
      </c>
      <c r="AP29" s="7">
        <f t="shared" si="21"/>
        <v>3.6499999999999998E-4</v>
      </c>
      <c r="AQ29" s="7">
        <f t="shared" si="105"/>
        <v>0</v>
      </c>
      <c r="AR29" s="7">
        <f t="shared" si="134"/>
        <v>0</v>
      </c>
      <c r="AS29" s="7">
        <f t="shared" si="106"/>
        <v>23.01354817599556</v>
      </c>
      <c r="AT29" s="7">
        <f t="shared" si="107"/>
        <v>0.11</v>
      </c>
      <c r="AU29" s="7">
        <f t="shared" si="108"/>
        <v>-652.86184992137578</v>
      </c>
      <c r="AV29" s="30">
        <f t="shared" si="26"/>
        <v>0</v>
      </c>
      <c r="AW29" s="7">
        <f t="shared" si="136"/>
        <v>-8.4440425474887251E-3</v>
      </c>
      <c r="AX29" s="7">
        <f t="shared" si="28"/>
        <v>0</v>
      </c>
    </row>
    <row r="30" spans="1:50">
      <c r="A30" t="str">
        <f t="shared" si="29"/>
        <v>PBLM.2689.T9</v>
      </c>
      <c r="B30" t="str">
        <f t="shared" si="5"/>
        <v>SA1_XTD2_PBLM</v>
      </c>
      <c r="C30" s="1" t="s">
        <v>48</v>
      </c>
      <c r="D30" s="2" t="s">
        <v>49</v>
      </c>
      <c r="E30" s="2" t="s">
        <v>50</v>
      </c>
      <c r="F30" s="2" t="s">
        <v>50</v>
      </c>
      <c r="G30" s="2" t="s">
        <v>82</v>
      </c>
      <c r="H30" s="2"/>
      <c r="I30" s="15" t="s">
        <v>127</v>
      </c>
      <c r="J30" s="1"/>
      <c r="K30" s="8">
        <v>73</v>
      </c>
      <c r="L30" s="6" t="s">
        <v>77</v>
      </c>
      <c r="M30" s="6"/>
      <c r="N30" s="6"/>
      <c r="O30" s="26">
        <v>3.2000000000000001E-2</v>
      </c>
      <c r="P30" s="26">
        <v>0</v>
      </c>
      <c r="Q30" s="26">
        <v>254.83</v>
      </c>
      <c r="R30" s="26">
        <v>0</v>
      </c>
      <c r="S30" s="26">
        <v>4.7999999999999996E-3</v>
      </c>
      <c r="T30" s="26">
        <v>0</v>
      </c>
      <c r="U30" s="7">
        <f t="shared" ref="U30:U34" si="137">O30-0.025</f>
        <v>6.9999999999999993E-3</v>
      </c>
      <c r="V30" s="7">
        <f t="shared" si="7"/>
        <v>0</v>
      </c>
      <c r="W30" s="7">
        <f t="shared" si="8"/>
        <v>254.83</v>
      </c>
      <c r="X30" s="7">
        <f t="shared" si="9"/>
        <v>0</v>
      </c>
      <c r="Y30" s="7">
        <f>S30</f>
        <v>4.7999999999999996E-3</v>
      </c>
      <c r="Z30" s="7">
        <f t="shared" si="11"/>
        <v>0</v>
      </c>
      <c r="AA30" s="7">
        <f t="shared" si="0"/>
        <v>0.31795859666996817</v>
      </c>
      <c r="AB30" s="7">
        <f t="shared" si="44"/>
        <v>0</v>
      </c>
      <c r="AC30" s="7">
        <f t="shared" si="1"/>
        <v>254.83043869437205</v>
      </c>
      <c r="AD30" s="7">
        <f t="shared" si="13"/>
        <v>0</v>
      </c>
      <c r="AE30" s="7">
        <f>S30-0.0027</f>
        <v>2.0999999999999994E-3</v>
      </c>
      <c r="AF30" s="7">
        <f t="shared" si="15"/>
        <v>0</v>
      </c>
      <c r="AG30" s="7">
        <f t="shared" si="2"/>
        <v>3.2000000000000001E-2</v>
      </c>
      <c r="AH30" s="7">
        <f t="shared" si="3"/>
        <v>0</v>
      </c>
      <c r="AI30" s="7">
        <f t="shared" si="4"/>
        <v>694.11509999999998</v>
      </c>
      <c r="AJ30" s="7">
        <f t="shared" si="16"/>
        <v>0</v>
      </c>
      <c r="AK30" s="7">
        <f>S30</f>
        <v>4.7999999999999996E-3</v>
      </c>
      <c r="AL30" s="7">
        <f t="shared" si="133"/>
        <v>0</v>
      </c>
      <c r="AM30" s="7">
        <f t="shared" si="47"/>
        <v>3.2000000000000001E-2</v>
      </c>
      <c r="AN30" s="7">
        <f t="shared" si="48"/>
        <v>-2.6920372983972252</v>
      </c>
      <c r="AO30" s="7">
        <f t="shared" si="49"/>
        <v>2688.6070537321211</v>
      </c>
      <c r="AP30" s="7">
        <f t="shared" si="21"/>
        <v>3.6499999999999998E-4</v>
      </c>
      <c r="AQ30" s="7">
        <f t="shared" si="50"/>
        <v>4.7999999999999996E-3</v>
      </c>
      <c r="AR30" s="7">
        <f t="shared" si="134"/>
        <v>0</v>
      </c>
      <c r="AS30" s="7">
        <f t="shared" si="51"/>
        <v>22.975208996631135</v>
      </c>
      <c r="AT30" s="7">
        <f t="shared" si="52"/>
        <v>0.11</v>
      </c>
      <c r="AU30" s="7">
        <f t="shared" si="53"/>
        <v>-644.53187668568501</v>
      </c>
      <c r="AV30" s="30">
        <f t="shared" si="26"/>
        <v>0</v>
      </c>
      <c r="AW30" s="7">
        <f t="shared" si="136"/>
        <v>-3.6440425474887255E-3</v>
      </c>
      <c r="AX30" s="7">
        <f t="shared" si="28"/>
        <v>0</v>
      </c>
    </row>
    <row r="31" spans="1:50">
      <c r="A31" t="str">
        <f t="shared" si="29"/>
        <v>MIRR-2.2692.T9</v>
      </c>
      <c r="B31" t="str">
        <f t="shared" si="5"/>
        <v>SA1_XTD2_MIRR-2</v>
      </c>
      <c r="C31" s="1" t="s">
        <v>48</v>
      </c>
      <c r="D31" s="2" t="s">
        <v>49</v>
      </c>
      <c r="E31" s="2" t="s">
        <v>50</v>
      </c>
      <c r="F31" s="2" t="s">
        <v>50</v>
      </c>
      <c r="G31" s="2" t="s">
        <v>81</v>
      </c>
      <c r="H31" s="2">
        <v>2</v>
      </c>
      <c r="I31" s="15" t="s">
        <v>128</v>
      </c>
      <c r="J31" s="1"/>
      <c r="K31" s="8">
        <v>73</v>
      </c>
      <c r="L31" s="6" t="s">
        <v>85</v>
      </c>
      <c r="M31" s="6"/>
      <c r="N31" s="6"/>
      <c r="O31" s="26">
        <v>5.5E-2</v>
      </c>
      <c r="P31" s="26">
        <v>0</v>
      </c>
      <c r="Q31" s="26">
        <v>257.86</v>
      </c>
      <c r="R31" s="26">
        <v>0</v>
      </c>
      <c r="S31" s="26">
        <v>0</v>
      </c>
      <c r="T31" s="26">
        <v>0</v>
      </c>
      <c r="U31" s="7">
        <f t="shared" si="137"/>
        <v>0.03</v>
      </c>
      <c r="V31" s="7">
        <f t="shared" si="7"/>
        <v>0</v>
      </c>
      <c r="W31" s="7">
        <f t="shared" si="8"/>
        <v>257.86</v>
      </c>
      <c r="X31" s="7">
        <f t="shared" si="9"/>
        <v>0</v>
      </c>
      <c r="Y31" s="7">
        <f>S31</f>
        <v>0</v>
      </c>
      <c r="Z31" s="7">
        <f t="shared" si="11"/>
        <v>0</v>
      </c>
      <c r="AA31" s="7">
        <f t="shared" si="0"/>
        <v>0.33277752277493045</v>
      </c>
      <c r="AB31" s="7">
        <f t="shared" si="44"/>
        <v>0</v>
      </c>
      <c r="AC31" s="7">
        <f t="shared" si="1"/>
        <v>257.86048974995327</v>
      </c>
      <c r="AD31" s="7">
        <f t="shared" si="13"/>
        <v>0</v>
      </c>
      <c r="AE31" s="7">
        <f>S31-0.0027</f>
        <v>-2.7000000000000001E-3</v>
      </c>
      <c r="AF31" s="7">
        <f t="shared" si="15"/>
        <v>0</v>
      </c>
      <c r="AG31" s="7">
        <f t="shared" si="2"/>
        <v>5.5E-2</v>
      </c>
      <c r="AH31" s="7">
        <f t="shared" si="3"/>
        <v>0</v>
      </c>
      <c r="AI31" s="7">
        <f t="shared" si="4"/>
        <v>697.14509999999996</v>
      </c>
      <c r="AJ31" s="7">
        <f t="shared" si="16"/>
        <v>0</v>
      </c>
      <c r="AK31" s="7">
        <f>S31</f>
        <v>0</v>
      </c>
      <c r="AL31" s="7">
        <f t="shared" si="133"/>
        <v>0</v>
      </c>
      <c r="AM31" s="7">
        <f t="shared" si="47"/>
        <v>5.5E-2</v>
      </c>
      <c r="AN31" s="7">
        <f t="shared" si="48"/>
        <v>-2.693143620697581</v>
      </c>
      <c r="AO31" s="7">
        <f t="shared" si="49"/>
        <v>2691.6370535301494</v>
      </c>
      <c r="AP31" s="7">
        <f t="shared" si="21"/>
        <v>3.6499999999999998E-4</v>
      </c>
      <c r="AQ31" s="7">
        <f t="shared" si="50"/>
        <v>0</v>
      </c>
      <c r="AR31" s="7">
        <f t="shared" si="134"/>
        <v>0</v>
      </c>
      <c r="AS31" s="7">
        <f t="shared" si="51"/>
        <v>22.972623031793031</v>
      </c>
      <c r="AT31" s="7">
        <f t="shared" si="52"/>
        <v>0.11</v>
      </c>
      <c r="AU31" s="7">
        <f t="shared" si="53"/>
        <v>-641.50179049668225</v>
      </c>
      <c r="AV31" s="30">
        <f t="shared" si="26"/>
        <v>0</v>
      </c>
      <c r="AW31" s="7">
        <f t="shared" si="136"/>
        <v>-8.4440425474887251E-3</v>
      </c>
      <c r="AX31" s="7">
        <f t="shared" si="28"/>
        <v>0</v>
      </c>
    </row>
    <row r="32" spans="1:50">
      <c r="A32" t="str">
        <f t="shared" si="29"/>
        <v>MCP.2693.T9</v>
      </c>
      <c r="B32" t="str">
        <f t="shared" si="5"/>
        <v>SA1_XTD2_MCP</v>
      </c>
      <c r="C32" s="1" t="s">
        <v>48</v>
      </c>
      <c r="D32" s="2" t="s">
        <v>49</v>
      </c>
      <c r="E32" s="2" t="s">
        <v>50</v>
      </c>
      <c r="F32" s="2" t="s">
        <v>50</v>
      </c>
      <c r="G32" s="2" t="s">
        <v>89</v>
      </c>
      <c r="H32" s="2"/>
      <c r="I32" s="15" t="s">
        <v>89</v>
      </c>
      <c r="J32" s="1"/>
      <c r="K32" s="8">
        <v>74</v>
      </c>
      <c r="L32" s="6" t="s">
        <v>86</v>
      </c>
      <c r="M32" s="6"/>
      <c r="N32" s="6"/>
      <c r="O32" s="26">
        <v>5.5E-2</v>
      </c>
      <c r="P32" s="26">
        <v>0</v>
      </c>
      <c r="Q32" s="26">
        <v>259.65950000000004</v>
      </c>
      <c r="R32" s="26">
        <v>0</v>
      </c>
      <c r="S32" s="26">
        <v>0</v>
      </c>
      <c r="T32" s="26">
        <v>0</v>
      </c>
      <c r="U32" s="7">
        <f t="shared" si="137"/>
        <v>0.03</v>
      </c>
      <c r="V32" s="7">
        <f t="shared" si="7"/>
        <v>0</v>
      </c>
      <c r="W32" s="7">
        <f t="shared" si="8"/>
        <v>259.65950000000004</v>
      </c>
      <c r="X32" s="7">
        <f t="shared" si="9"/>
        <v>0</v>
      </c>
      <c r="Y32" s="7">
        <f>S32</f>
        <v>0</v>
      </c>
      <c r="Z32" s="7">
        <f t="shared" si="11"/>
        <v>0</v>
      </c>
      <c r="AA32" s="7">
        <f t="shared" si="0"/>
        <v>0.32791887867818797</v>
      </c>
      <c r="AB32" s="7">
        <f t="shared" ref="AB32:AB34" si="138">V32</f>
        <v>0</v>
      </c>
      <c r="AC32" s="7">
        <f t="shared" si="1"/>
        <v>259.65998319077983</v>
      </c>
      <c r="AD32" s="7">
        <f t="shared" si="13"/>
        <v>0</v>
      </c>
      <c r="AE32" s="7">
        <f>S32-0.0027</f>
        <v>-2.7000000000000001E-3</v>
      </c>
      <c r="AF32" s="7">
        <f t="shared" si="15"/>
        <v>0</v>
      </c>
      <c r="AG32" s="7">
        <f t="shared" si="2"/>
        <v>5.5E-2</v>
      </c>
      <c r="AH32" s="7">
        <f t="shared" si="3"/>
        <v>0</v>
      </c>
      <c r="AI32" s="7">
        <f t="shared" si="4"/>
        <v>698.94460000000004</v>
      </c>
      <c r="AJ32" s="7">
        <f t="shared" si="16"/>
        <v>0</v>
      </c>
      <c r="AK32" s="7">
        <f>S32</f>
        <v>0</v>
      </c>
      <c r="AL32" s="7">
        <f t="shared" si="133"/>
        <v>0</v>
      </c>
      <c r="AM32" s="7">
        <f t="shared" ref="AM32:AM34" si="139">AG32</f>
        <v>5.5E-2</v>
      </c>
      <c r="AN32" s="7">
        <f t="shared" ref="AN32:AN34" si="140">AH32*COS(0.02092*PI()/180)-AI32*SIN(0.02092*PI()/180)-2.4386</f>
        <v>-2.6938006593046731</v>
      </c>
      <c r="AO32" s="7">
        <f t="shared" ref="AO32:AO34" si="141">AH32*SIN(0.02092*PI()/180)+AI32*COS(0.02092*PI()/180)+1994.492</f>
        <v>2693.4365534101998</v>
      </c>
      <c r="AP32" s="7">
        <f>AJ32+0.000365</f>
        <v>3.6499999999999998E-4</v>
      </c>
      <c r="AQ32" s="7">
        <f t="shared" si="50"/>
        <v>0</v>
      </c>
      <c r="AR32" s="7">
        <f t="shared" si="134"/>
        <v>0</v>
      </c>
      <c r="AS32" s="7">
        <f t="shared" ref="AS32:AS34" si="142">(AG32+17.5)*COS(-0.483808*PI()/180)+(AI32-1338.818)*SIN(-0.483808*PI()/180)</f>
        <v>22.957428157800777</v>
      </c>
      <c r="AT32" s="7">
        <f t="shared" ref="AT32:AT34" si="143">AH32+0.11</f>
        <v>0.11</v>
      </c>
      <c r="AU32" s="7">
        <f t="shared" ref="AU32:AU34" si="144">-(AG32+17.5)*SIN(-0.483808*PI()/180)+(AI32-1338.818)*COS(-0.483808*PI()/180)</f>
        <v>-639.70235465014457</v>
      </c>
      <c r="AV32" s="30">
        <f t="shared" si="26"/>
        <v>0</v>
      </c>
      <c r="AW32" s="7">
        <f t="shared" si="136"/>
        <v>-8.4440425474887251E-3</v>
      </c>
      <c r="AX32" s="7">
        <f t="shared" si="28"/>
        <v>0</v>
      </c>
    </row>
    <row r="33" spans="1:50">
      <c r="A33" s="51" t="str">
        <f t="shared" si="29"/>
        <v>IMGPII45.2694.T9</v>
      </c>
      <c r="B33" t="str">
        <f t="shared" si="5"/>
        <v>SA1_XTD2_IMGPII45</v>
      </c>
      <c r="C33" s="1" t="s">
        <v>48</v>
      </c>
      <c r="D33" s="2" t="s">
        <v>49</v>
      </c>
      <c r="E33" s="2" t="s">
        <v>50</v>
      </c>
      <c r="F33" s="2" t="s">
        <v>50</v>
      </c>
      <c r="G33" s="2" t="s">
        <v>116</v>
      </c>
      <c r="H33" s="2"/>
      <c r="I33" s="15" t="s">
        <v>129</v>
      </c>
      <c r="J33" s="1"/>
      <c r="K33" s="8">
        <v>74</v>
      </c>
      <c r="L33" s="6" t="s">
        <v>87</v>
      </c>
      <c r="M33" s="6"/>
      <c r="N33" s="6"/>
      <c r="O33" s="26">
        <v>5.5E-2</v>
      </c>
      <c r="P33" s="26">
        <v>0</v>
      </c>
      <c r="Q33" s="26">
        <v>260.65150000000006</v>
      </c>
      <c r="R33" s="26">
        <v>0</v>
      </c>
      <c r="S33" s="26">
        <v>0</v>
      </c>
      <c r="T33" s="26">
        <v>0</v>
      </c>
      <c r="U33" s="7">
        <f t="shared" si="137"/>
        <v>0.03</v>
      </c>
      <c r="V33" s="7">
        <f t="shared" si="7"/>
        <v>0</v>
      </c>
      <c r="W33" s="7">
        <f t="shared" si="8"/>
        <v>260.65150000000006</v>
      </c>
      <c r="X33" s="7">
        <f t="shared" si="9"/>
        <v>0</v>
      </c>
      <c r="Y33" s="7">
        <f>S33</f>
        <v>0</v>
      </c>
      <c r="Z33" s="7">
        <f t="shared" si="11"/>
        <v>0</v>
      </c>
      <c r="AA33" s="7">
        <f t="shared" si="0"/>
        <v>0.32524048193244276</v>
      </c>
      <c r="AB33" s="7">
        <f t="shared" si="138"/>
        <v>0</v>
      </c>
      <c r="AC33" s="7">
        <f t="shared" si="1"/>
        <v>260.651979574942</v>
      </c>
      <c r="AD33" s="7">
        <f t="shared" si="13"/>
        <v>0</v>
      </c>
      <c r="AE33" s="7">
        <f>S33-0.0027</f>
        <v>-2.7000000000000001E-3</v>
      </c>
      <c r="AF33" s="7">
        <f t="shared" si="15"/>
        <v>0</v>
      </c>
      <c r="AG33" s="7">
        <f t="shared" si="2"/>
        <v>5.5E-2</v>
      </c>
      <c r="AH33" s="7">
        <f t="shared" si="3"/>
        <v>0</v>
      </c>
      <c r="AI33" s="7">
        <f t="shared" si="4"/>
        <v>699.9366</v>
      </c>
      <c r="AJ33" s="7">
        <f t="shared" si="16"/>
        <v>0</v>
      </c>
      <c r="AK33" s="7">
        <f>S33</f>
        <v>0</v>
      </c>
      <c r="AL33" s="7">
        <f t="shared" si="133"/>
        <v>0</v>
      </c>
      <c r="AM33" s="7">
        <f t="shared" si="139"/>
        <v>5.5E-2</v>
      </c>
      <c r="AN33" s="7">
        <f t="shared" si="140"/>
        <v>-2.6941628611931066</v>
      </c>
      <c r="AO33" s="7">
        <f t="shared" si="141"/>
        <v>2694.4285533440757</v>
      </c>
      <c r="AP33" s="7">
        <f t="shared" si="21"/>
        <v>3.6499999999999998E-4</v>
      </c>
      <c r="AQ33" s="7">
        <f t="shared" si="50"/>
        <v>0</v>
      </c>
      <c r="AR33" s="7">
        <f t="shared" si="134"/>
        <v>0</v>
      </c>
      <c r="AS33" s="7">
        <f t="shared" si="142"/>
        <v>22.949051767136528</v>
      </c>
      <c r="AT33" s="7">
        <f t="shared" si="143"/>
        <v>0.11</v>
      </c>
      <c r="AU33" s="7">
        <f t="shared" si="144"/>
        <v>-638.7103900156543</v>
      </c>
      <c r="AV33" s="30">
        <f t="shared" si="26"/>
        <v>0</v>
      </c>
      <c r="AW33" s="7">
        <f t="shared" si="136"/>
        <v>-8.4440425474887251E-3</v>
      </c>
      <c r="AX33" s="7">
        <f t="shared" si="28"/>
        <v>0</v>
      </c>
    </row>
    <row r="34" spans="1:50">
      <c r="A34" t="str">
        <f t="shared" si="29"/>
        <v>ABS.2702.T9</v>
      </c>
      <c r="B34" t="str">
        <f t="shared" si="5"/>
        <v>SA1_XTD2_ABS</v>
      </c>
      <c r="C34" s="1" t="s">
        <v>48</v>
      </c>
      <c r="D34" s="2" t="s">
        <v>49</v>
      </c>
      <c r="E34" s="2" t="s">
        <v>50</v>
      </c>
      <c r="F34" s="2" t="s">
        <v>50</v>
      </c>
      <c r="G34" s="2" t="s">
        <v>90</v>
      </c>
      <c r="H34" s="2"/>
      <c r="I34" s="15" t="s">
        <v>130</v>
      </c>
      <c r="J34" s="1"/>
      <c r="K34" s="8">
        <v>73</v>
      </c>
      <c r="L34" s="6" t="s">
        <v>88</v>
      </c>
      <c r="M34" s="6"/>
      <c r="N34" s="6"/>
      <c r="O34" s="26">
        <v>5.5E-2</v>
      </c>
      <c r="P34" s="26">
        <v>0</v>
      </c>
      <c r="Q34" s="26">
        <v>268.46900000000005</v>
      </c>
      <c r="R34" s="26">
        <v>0</v>
      </c>
      <c r="S34" s="26">
        <v>0</v>
      </c>
      <c r="T34" s="26">
        <v>0</v>
      </c>
      <c r="U34" s="7">
        <f t="shared" si="137"/>
        <v>0.03</v>
      </c>
      <c r="V34" s="7">
        <f t="shared" si="7"/>
        <v>0</v>
      </c>
      <c r="W34" s="7">
        <f t="shared" si="8"/>
        <v>268.46900000000005</v>
      </c>
      <c r="X34" s="7">
        <f t="shared" si="9"/>
        <v>0</v>
      </c>
      <c r="Y34" s="7">
        <f t="shared" ref="Y34:Y143" si="145">S34</f>
        <v>0</v>
      </c>
      <c r="Z34" s="7">
        <f t="shared" si="11"/>
        <v>0</v>
      </c>
      <c r="AA34" s="7">
        <f t="shared" si="0"/>
        <v>0.30413325757774218</v>
      </c>
      <c r="AB34" s="7">
        <f t="shared" si="138"/>
        <v>0</v>
      </c>
      <c r="AC34" s="7">
        <f t="shared" si="1"/>
        <v>268.46945108017184</v>
      </c>
      <c r="AD34" s="7">
        <f t="shared" si="13"/>
        <v>0</v>
      </c>
      <c r="AE34" s="7">
        <f t="shared" ref="AE34:AE143" si="146">S34-0.0027</f>
        <v>-2.7000000000000001E-3</v>
      </c>
      <c r="AF34" s="7">
        <f t="shared" si="15"/>
        <v>0</v>
      </c>
      <c r="AG34" s="7">
        <f t="shared" si="2"/>
        <v>5.5E-2</v>
      </c>
      <c r="AH34" s="7">
        <f t="shared" si="3"/>
        <v>0</v>
      </c>
      <c r="AI34" s="7">
        <f t="shared" si="4"/>
        <v>707.75410000000011</v>
      </c>
      <c r="AJ34" s="7">
        <f t="shared" si="16"/>
        <v>0</v>
      </c>
      <c r="AK34" s="7">
        <f t="shared" ref="AK34:AK143" si="147">S34</f>
        <v>0</v>
      </c>
      <c r="AL34" s="7">
        <f t="shared" si="133"/>
        <v>0</v>
      </c>
      <c r="AM34" s="7">
        <f t="shared" si="139"/>
        <v>5.5E-2</v>
      </c>
      <c r="AN34" s="7">
        <f t="shared" si="140"/>
        <v>-2.6970172092403111</v>
      </c>
      <c r="AO34" s="7">
        <f t="shared" si="141"/>
        <v>2702.2460528229817</v>
      </c>
      <c r="AP34" s="7">
        <f t="shared" si="21"/>
        <v>3.6499999999999998E-4</v>
      </c>
      <c r="AQ34" s="7">
        <f t="shared" ref="AQ34:AQ143" si="148">AK34</f>
        <v>0</v>
      </c>
      <c r="AR34" s="7">
        <f t="shared" si="134"/>
        <v>0</v>
      </c>
      <c r="AS34" s="7">
        <f t="shared" si="142"/>
        <v>22.883041248973452</v>
      </c>
      <c r="AT34" s="7">
        <f t="shared" si="143"/>
        <v>0.11</v>
      </c>
      <c r="AU34" s="7">
        <f t="shared" si="144"/>
        <v>-630.89316871512221</v>
      </c>
      <c r="AV34" s="30">
        <f t="shared" si="26"/>
        <v>0</v>
      </c>
      <c r="AW34" s="7">
        <f t="shared" si="136"/>
        <v>-8.4440425474887251E-3</v>
      </c>
      <c r="AX34" s="7">
        <f t="shared" si="28"/>
        <v>0</v>
      </c>
    </row>
    <row r="35" spans="1:50">
      <c r="A35" t="str">
        <f t="shared" si="29"/>
        <v>SHUT.2774.T9</v>
      </c>
      <c r="B35" t="str">
        <f t="shared" si="5"/>
        <v>SA1_XTD2_SHUT</v>
      </c>
      <c r="C35" s="1" t="s">
        <v>48</v>
      </c>
      <c r="D35" s="2" t="s">
        <v>49</v>
      </c>
      <c r="E35" s="2" t="s">
        <v>92</v>
      </c>
      <c r="F35" s="2" t="s">
        <v>50</v>
      </c>
      <c r="G35" s="2" t="s">
        <v>117</v>
      </c>
      <c r="H35" s="2"/>
      <c r="I35" s="15" t="s">
        <v>132</v>
      </c>
      <c r="J35" s="1"/>
      <c r="K35" s="8">
        <v>73</v>
      </c>
      <c r="L35" s="6" t="s">
        <v>91</v>
      </c>
      <c r="M35" s="6"/>
      <c r="N35" s="6"/>
      <c r="O35" s="26">
        <v>5.5E-2</v>
      </c>
      <c r="P35" s="26">
        <v>0</v>
      </c>
      <c r="Q35" s="26">
        <v>340.21772896094552</v>
      </c>
      <c r="R35" s="26">
        <v>0</v>
      </c>
      <c r="S35" s="26">
        <v>0</v>
      </c>
      <c r="T35" s="26">
        <v>0</v>
      </c>
      <c r="U35" s="7">
        <f t="shared" ref="U35:U38" si="149">O35-0.025</f>
        <v>0.03</v>
      </c>
      <c r="V35" s="7">
        <f t="shared" si="7"/>
        <v>0</v>
      </c>
      <c r="W35" s="7">
        <f t="shared" si="8"/>
        <v>340.21772896094552</v>
      </c>
      <c r="X35" s="7">
        <f t="shared" si="9"/>
        <v>0</v>
      </c>
      <c r="Y35" s="7">
        <f t="shared" ref="Y35:Y38" si="150">S35</f>
        <v>0</v>
      </c>
      <c r="Z35" s="7">
        <f t="shared" si="11"/>
        <v>0</v>
      </c>
      <c r="AA35" s="7">
        <f t="shared" si="0"/>
        <v>0.11041192475480899</v>
      </c>
      <c r="AB35" s="7">
        <f t="shared" ref="AB35:AB38" si="151">V35</f>
        <v>0</v>
      </c>
      <c r="AC35" s="7">
        <f t="shared" si="1"/>
        <v>340.21791851715909</v>
      </c>
      <c r="AD35" s="7">
        <f t="shared" si="13"/>
        <v>0</v>
      </c>
      <c r="AE35" s="7">
        <f t="shared" ref="AE35:AE38" si="152">S35-0.0027</f>
        <v>-2.7000000000000001E-3</v>
      </c>
      <c r="AF35" s="7">
        <f t="shared" si="15"/>
        <v>0</v>
      </c>
      <c r="AG35" s="7">
        <f t="shared" si="2"/>
        <v>5.5E-2</v>
      </c>
      <c r="AH35" s="7">
        <f t="shared" si="3"/>
        <v>0</v>
      </c>
      <c r="AI35" s="7">
        <f t="shared" si="4"/>
        <v>779.50282896094564</v>
      </c>
      <c r="AJ35" s="7">
        <f t="shared" si="16"/>
        <v>0</v>
      </c>
      <c r="AK35" s="7">
        <f t="shared" ref="AK35:AK38" si="153">S35</f>
        <v>0</v>
      </c>
      <c r="AL35" s="7">
        <f t="shared" si="133"/>
        <v>0</v>
      </c>
      <c r="AM35" s="7">
        <f t="shared" ref="AM35:AM38" si="154">AG35</f>
        <v>5.5E-2</v>
      </c>
      <c r="AN35" s="7">
        <f t="shared" ref="AN35:AN38" si="155">AH35*COS(0.02092*PI()/180)-AI35*SIN(0.02092*PI()/180)-2.4386</f>
        <v>-2.7232143111781553</v>
      </c>
      <c r="AO35" s="7">
        <f t="shared" ref="AO35:AO38" si="156">AH35*SIN(0.02092*PI()/180)+AI35*COS(0.02092*PI()/180)+1994.492</f>
        <v>2773.9947770013468</v>
      </c>
      <c r="AP35" s="7">
        <f t="shared" si="21"/>
        <v>3.6499999999999998E-4</v>
      </c>
      <c r="AQ35" s="7">
        <f t="shared" ref="AQ35:AQ38" si="157">AK35</f>
        <v>0</v>
      </c>
      <c r="AR35" s="7">
        <f t="shared" si="134"/>
        <v>0</v>
      </c>
      <c r="AS35" s="7">
        <f t="shared" ref="AS35:AS38" si="158">(AG35+17.5)*COS(-0.483808*PI()/180)+(AI35-1338.818)*SIN(-0.483808*PI()/180)</f>
        <v>22.277199128570008</v>
      </c>
      <c r="AT35" s="7">
        <f t="shared" ref="AT35:AT38" si="159">AH35+0.11</f>
        <v>0.11</v>
      </c>
      <c r="AU35" s="7">
        <f t="shared" ref="AU35:AU38" si="160">-(AG35+17.5)*SIN(-0.483808*PI()/180)+(AI35-1338.818)*COS(-0.483808*PI()/180)</f>
        <v>-559.14699764769614</v>
      </c>
      <c r="AV35" s="30">
        <f t="shared" si="26"/>
        <v>0</v>
      </c>
      <c r="AW35" s="7">
        <f t="shared" ref="AW35:AW38" si="161">AK35-0.483808*PI()/180</f>
        <v>-8.4440425474887251E-3</v>
      </c>
      <c r="AX35" s="7">
        <f t="shared" si="28"/>
        <v>0</v>
      </c>
    </row>
    <row r="36" spans="1:50">
      <c r="A36" t="str">
        <f t="shared" ref="A36" si="162">IF( H36="", CONCATENATE(G36,".",ROUND(AO36,0),".",C36),CONCATENATE(G36,"-",H36,".",ROUND(AO36,0),".",C36))</f>
        <v>HIREX-1.2788.T9</v>
      </c>
      <c r="B36" t="str">
        <f t="shared" ref="B36" si="163">IF( H36&gt;0, CONCATENATE(D36,"_",F36,"_",G36,"-",H36),CONCATENATE(D36,"_",F36,"_",G36) )</f>
        <v>SA1_XTD9_HIREX-1</v>
      </c>
      <c r="C36" s="1" t="s">
        <v>48</v>
      </c>
      <c r="D36" s="2" t="s">
        <v>49</v>
      </c>
      <c r="E36" s="2" t="s">
        <v>97</v>
      </c>
      <c r="F36" s="2" t="s">
        <v>97</v>
      </c>
      <c r="G36" s="2" t="s">
        <v>93</v>
      </c>
      <c r="H36" s="2">
        <v>1</v>
      </c>
      <c r="I36" s="15" t="s">
        <v>423</v>
      </c>
      <c r="J36" s="1"/>
      <c r="K36" s="8">
        <v>74</v>
      </c>
      <c r="L36" s="6" t="s">
        <v>159</v>
      </c>
      <c r="M36" s="6"/>
      <c r="N36" s="6"/>
      <c r="O36" s="26">
        <v>5.1999999999999998E-2</v>
      </c>
      <c r="P36" s="26">
        <v>0</v>
      </c>
      <c r="Q36" s="26">
        <f>360.37-5.8628</f>
        <v>354.50720000000001</v>
      </c>
      <c r="R36" s="26">
        <v>0</v>
      </c>
      <c r="S36" s="26">
        <v>0</v>
      </c>
      <c r="T36" s="26">
        <v>0</v>
      </c>
      <c r="U36" s="7">
        <f t="shared" ref="U36" si="164">O36-0.025</f>
        <v>2.6999999999999996E-2</v>
      </c>
      <c r="V36" s="7">
        <f t="shared" ref="V36" si="165">P36</f>
        <v>0</v>
      </c>
      <c r="W36" s="7">
        <f t="shared" ref="W36" si="166">Q36</f>
        <v>354.50720000000001</v>
      </c>
      <c r="X36" s="7">
        <f t="shared" ref="X36" si="167">R36</f>
        <v>0</v>
      </c>
      <c r="Y36" s="7">
        <f t="shared" ref="Y36" si="168">S36</f>
        <v>0</v>
      </c>
      <c r="Z36" s="7">
        <f t="shared" ref="Z36" si="169">T36</f>
        <v>0</v>
      </c>
      <c r="AA36" s="7">
        <f t="shared" ref="AA36" si="170">U36*COS(-0.0027)+(W36-370)*SIN(-0.0027)</f>
        <v>6.8830410760947869E-2</v>
      </c>
      <c r="AB36" s="7">
        <f t="shared" ref="AB36" si="171">V36</f>
        <v>0</v>
      </c>
      <c r="AC36" s="7">
        <f t="shared" ref="AC36" si="172">-U36*SIN(-0.0027)+(W36-370)*COS(-0.0027)+370</f>
        <v>354.50732937113315</v>
      </c>
      <c r="AD36" s="7">
        <f t="shared" ref="AD36" si="173">R36</f>
        <v>0</v>
      </c>
      <c r="AE36" s="7">
        <f t="shared" ref="AE36" si="174">S36-0.0027</f>
        <v>-2.7000000000000001E-3</v>
      </c>
      <c r="AF36" s="7">
        <f t="shared" ref="AF36" si="175">T36</f>
        <v>0</v>
      </c>
      <c r="AG36" s="7">
        <f t="shared" ref="AG36" si="176">O36</f>
        <v>5.1999999999999998E-2</v>
      </c>
      <c r="AH36" s="7">
        <f t="shared" ref="AH36" si="177">P36</f>
        <v>0</v>
      </c>
      <c r="AI36" s="7">
        <f t="shared" ref="AI36" si="178">Q36+244.0851+195.2</f>
        <v>793.79230000000007</v>
      </c>
      <c r="AJ36" s="7">
        <f t="shared" ref="AJ36" si="179">R36</f>
        <v>0</v>
      </c>
      <c r="AK36" s="7">
        <f t="shared" ref="AK36" si="180">S36</f>
        <v>0</v>
      </c>
      <c r="AL36" s="7">
        <f t="shared" ref="AL36" si="181">T36</f>
        <v>0</v>
      </c>
      <c r="AM36" s="7">
        <f t="shared" ref="AM36" si="182">AG36</f>
        <v>5.1999999999999998E-2</v>
      </c>
      <c r="AN36" s="7">
        <f t="shared" ref="AN36" si="183">AH36*COS(0.02092*PI()/180)-AI36*SIN(0.02092*PI()/180)-2.4386</f>
        <v>-2.7284317238747864</v>
      </c>
      <c r="AO36" s="7">
        <f t="shared" ref="AO36" si="184">AH36*SIN(0.02092*PI()/180)+AI36*COS(0.02092*PI()/180)+1994.492</f>
        <v>2788.2842470879027</v>
      </c>
      <c r="AP36" s="7">
        <f t="shared" ref="AP36" si="185">AJ36+0.000365</f>
        <v>3.6499999999999998E-4</v>
      </c>
      <c r="AQ36" s="7">
        <f t="shared" ref="AQ36" si="186">AK36</f>
        <v>0</v>
      </c>
      <c r="AR36" s="7">
        <f t="shared" ref="AR36" si="187">AL36</f>
        <v>0</v>
      </c>
      <c r="AS36" s="7">
        <f t="shared" ref="AS36" si="188">(AG36+17.5)*COS(-0.483808*PI()/180)+(AI36-1338.818)*SIN(-0.483808*PI()/180)</f>
        <v>22.153539767973164</v>
      </c>
      <c r="AT36" s="7">
        <f t="shared" ref="AT36" si="189">AH36+0.11</f>
        <v>0.11</v>
      </c>
      <c r="AU36" s="7">
        <f t="shared" ref="AU36" si="190">-(AG36+17.5)*SIN(-0.483808*PI()/180)+(AI36-1338.818)*COS(-0.483808*PI()/180)</f>
        <v>-544.8580613703341</v>
      </c>
      <c r="AV36" s="30">
        <f t="shared" ref="AV36" si="191">AJ36</f>
        <v>0</v>
      </c>
      <c r="AW36" s="7">
        <f t="shared" ref="AW36" si="192">AK36-0.483808*PI()/180</f>
        <v>-8.4440425474887251E-3</v>
      </c>
      <c r="AX36" s="7">
        <f t="shared" ref="AX36" si="193">AL36</f>
        <v>0</v>
      </c>
    </row>
    <row r="37" spans="1:50" s="84" customFormat="1">
      <c r="A37" s="84" t="str">
        <f t="shared" si="29"/>
        <v>HIREX-2.2798.T9</v>
      </c>
      <c r="B37" s="84" t="str">
        <f t="shared" si="5"/>
        <v>SA1_XTD9_HIREX-2</v>
      </c>
      <c r="C37" s="85" t="s">
        <v>48</v>
      </c>
      <c r="D37" s="86" t="s">
        <v>49</v>
      </c>
      <c r="E37" s="86" t="s">
        <v>97</v>
      </c>
      <c r="F37" s="86" t="s">
        <v>97</v>
      </c>
      <c r="G37" s="86" t="s">
        <v>93</v>
      </c>
      <c r="H37" s="86">
        <v>2</v>
      </c>
      <c r="I37" s="87" t="s">
        <v>422</v>
      </c>
      <c r="J37" s="85"/>
      <c r="K37" s="88">
        <v>74</v>
      </c>
      <c r="L37" s="89" t="s">
        <v>159</v>
      </c>
      <c r="M37" s="89"/>
      <c r="N37" s="89"/>
      <c r="O37" s="27">
        <v>5.7000000000000002E-2</v>
      </c>
      <c r="P37" s="27">
        <v>2E-3</v>
      </c>
      <c r="Q37" s="27">
        <f>360.37+4.1372</f>
        <v>364.50720000000001</v>
      </c>
      <c r="R37" s="27">
        <v>0</v>
      </c>
      <c r="S37" s="27">
        <v>0</v>
      </c>
      <c r="T37" s="27">
        <v>0</v>
      </c>
      <c r="U37" s="90">
        <f t="shared" si="149"/>
        <v>3.2000000000000001E-2</v>
      </c>
      <c r="V37" s="90">
        <f t="shared" si="7"/>
        <v>2E-3</v>
      </c>
      <c r="W37" s="90">
        <f t="shared" si="8"/>
        <v>364.50720000000001</v>
      </c>
      <c r="X37" s="90">
        <f t="shared" si="9"/>
        <v>0</v>
      </c>
      <c r="Y37" s="90">
        <f t="shared" si="150"/>
        <v>0</v>
      </c>
      <c r="Z37" s="90">
        <f t="shared" si="11"/>
        <v>0</v>
      </c>
      <c r="AA37" s="90">
        <f t="shared" si="0"/>
        <v>4.6830425340946988E-2</v>
      </c>
      <c r="AB37" s="90">
        <f t="shared" si="151"/>
        <v>2E-3</v>
      </c>
      <c r="AC37" s="90">
        <f t="shared" si="1"/>
        <v>364.50730642113888</v>
      </c>
      <c r="AD37" s="90">
        <f t="shared" si="13"/>
        <v>0</v>
      </c>
      <c r="AE37" s="90">
        <f t="shared" si="152"/>
        <v>-2.7000000000000001E-3</v>
      </c>
      <c r="AF37" s="90">
        <f t="shared" si="15"/>
        <v>0</v>
      </c>
      <c r="AG37" s="90">
        <f t="shared" si="2"/>
        <v>5.7000000000000002E-2</v>
      </c>
      <c r="AH37" s="90">
        <f t="shared" si="3"/>
        <v>2E-3</v>
      </c>
      <c r="AI37" s="90">
        <f t="shared" si="4"/>
        <v>803.79230000000007</v>
      </c>
      <c r="AJ37" s="90">
        <f t="shared" si="16"/>
        <v>0</v>
      </c>
      <c r="AK37" s="90">
        <f t="shared" si="153"/>
        <v>0</v>
      </c>
      <c r="AL37" s="90">
        <f t="shared" si="133"/>
        <v>0</v>
      </c>
      <c r="AM37" s="90">
        <f t="shared" si="154"/>
        <v>5.7000000000000002E-2</v>
      </c>
      <c r="AN37" s="90">
        <f t="shared" si="155"/>
        <v>-2.730082952722146</v>
      </c>
      <c r="AO37" s="90">
        <f t="shared" si="156"/>
        <v>2798.2842471515746</v>
      </c>
      <c r="AP37" s="90">
        <f t="shared" si="21"/>
        <v>3.6499999999999998E-4</v>
      </c>
      <c r="AQ37" s="90">
        <f t="shared" si="157"/>
        <v>0</v>
      </c>
      <c r="AR37" s="90">
        <f t="shared" si="134"/>
        <v>0</v>
      </c>
      <c r="AS37" s="90">
        <f t="shared" si="158"/>
        <v>22.074100167700948</v>
      </c>
      <c r="AT37" s="90">
        <f t="shared" si="159"/>
        <v>0.112</v>
      </c>
      <c r="AU37" s="90">
        <f t="shared" si="160"/>
        <v>-534.85837565777751</v>
      </c>
      <c r="AV37" s="91">
        <f t="shared" si="26"/>
        <v>0</v>
      </c>
      <c r="AW37" s="90">
        <f t="shared" si="161"/>
        <v>-8.4440425474887251E-3</v>
      </c>
      <c r="AX37" s="90">
        <f t="shared" si="28"/>
        <v>0</v>
      </c>
    </row>
    <row r="38" spans="1:50">
      <c r="A38" t="str">
        <f t="shared" si="29"/>
        <v>PBLM.2800.T9</v>
      </c>
      <c r="B38" t="str">
        <f t="shared" si="5"/>
        <v>SA1_XTD9_PBLM</v>
      </c>
      <c r="C38" s="1" t="s">
        <v>48</v>
      </c>
      <c r="D38" s="2" t="s">
        <v>49</v>
      </c>
      <c r="E38" s="2" t="s">
        <v>97</v>
      </c>
      <c r="F38" s="2" t="s">
        <v>97</v>
      </c>
      <c r="G38" s="2" t="s">
        <v>82</v>
      </c>
      <c r="H38" s="2"/>
      <c r="I38" s="15" t="s">
        <v>82</v>
      </c>
      <c r="J38" s="1"/>
      <c r="K38" s="8">
        <v>73</v>
      </c>
      <c r="L38" s="6" t="s">
        <v>94</v>
      </c>
      <c r="M38" s="6"/>
      <c r="N38" s="6"/>
      <c r="O38" s="26">
        <v>0.05</v>
      </c>
      <c r="P38" s="26">
        <v>0</v>
      </c>
      <c r="Q38" s="26">
        <v>366.66999999999996</v>
      </c>
      <c r="R38" s="26">
        <v>0</v>
      </c>
      <c r="S38" s="26">
        <v>0</v>
      </c>
      <c r="T38" s="26">
        <v>0</v>
      </c>
      <c r="U38" s="7">
        <f t="shared" si="149"/>
        <v>2.5000000000000001E-2</v>
      </c>
      <c r="V38" s="7">
        <f t="shared" si="7"/>
        <v>0</v>
      </c>
      <c r="W38" s="7">
        <f t="shared" si="8"/>
        <v>366.66999999999996</v>
      </c>
      <c r="X38" s="7">
        <f t="shared" si="9"/>
        <v>0</v>
      </c>
      <c r="Y38" s="7">
        <f t="shared" si="150"/>
        <v>0</v>
      </c>
      <c r="Z38" s="7">
        <f t="shared" si="11"/>
        <v>0</v>
      </c>
      <c r="AA38" s="7">
        <f t="shared" si="0"/>
        <v>3.3990897950994449E-2</v>
      </c>
      <c r="AB38" s="7">
        <f t="shared" si="151"/>
        <v>0</v>
      </c>
      <c r="AC38" s="7">
        <f t="shared" si="1"/>
        <v>366.67007963776058</v>
      </c>
      <c r="AD38" s="7">
        <f t="shared" si="13"/>
        <v>0</v>
      </c>
      <c r="AE38" s="7">
        <f t="shared" si="152"/>
        <v>-2.7000000000000001E-3</v>
      </c>
      <c r="AF38" s="7">
        <f t="shared" si="15"/>
        <v>0</v>
      </c>
      <c r="AG38" s="7">
        <f t="shared" si="2"/>
        <v>0.05</v>
      </c>
      <c r="AH38" s="7">
        <f t="shared" si="3"/>
        <v>0</v>
      </c>
      <c r="AI38" s="7">
        <f t="shared" si="4"/>
        <v>805.9550999999999</v>
      </c>
      <c r="AJ38" s="7">
        <f t="shared" si="16"/>
        <v>0</v>
      </c>
      <c r="AK38" s="7">
        <f t="shared" si="153"/>
        <v>0</v>
      </c>
      <c r="AL38" s="7">
        <f t="shared" si="133"/>
        <v>0</v>
      </c>
      <c r="AM38" s="7">
        <f t="shared" si="154"/>
        <v>0.05</v>
      </c>
      <c r="AN38" s="7">
        <f t="shared" si="155"/>
        <v>-2.7328726403351049</v>
      </c>
      <c r="AO38" s="7">
        <f t="shared" si="156"/>
        <v>2800.4470462771624</v>
      </c>
      <c r="AP38" s="7">
        <f t="shared" si="21"/>
        <v>3.6499999999999998E-4</v>
      </c>
      <c r="AQ38" s="7">
        <f t="shared" si="157"/>
        <v>0</v>
      </c>
      <c r="AR38" s="7">
        <f t="shared" si="134"/>
        <v>0</v>
      </c>
      <c r="AS38" s="7">
        <f t="shared" si="158"/>
        <v>22.048837859061766</v>
      </c>
      <c r="AT38" s="7">
        <f t="shared" si="159"/>
        <v>0.11</v>
      </c>
      <c r="AU38" s="7">
        <f t="shared" si="160"/>
        <v>-532.69571187074041</v>
      </c>
      <c r="AV38" s="30">
        <f t="shared" si="26"/>
        <v>0</v>
      </c>
      <c r="AW38" s="7">
        <f t="shared" si="161"/>
        <v>-8.4440425474887251E-3</v>
      </c>
      <c r="AX38" s="7">
        <f t="shared" si="28"/>
        <v>0</v>
      </c>
    </row>
    <row r="39" spans="1:50">
      <c r="A39" t="str">
        <f t="shared" si="29"/>
        <v>MIRR.2804.T9</v>
      </c>
      <c r="B39" t="str">
        <f t="shared" si="5"/>
        <v>SA1_XTD9_MIRR</v>
      </c>
      <c r="C39" s="1" t="s">
        <v>48</v>
      </c>
      <c r="D39" s="2" t="s">
        <v>49</v>
      </c>
      <c r="E39" s="2" t="s">
        <v>97</v>
      </c>
      <c r="F39" s="2" t="s">
        <v>97</v>
      </c>
      <c r="G39" s="2" t="s">
        <v>81</v>
      </c>
      <c r="H39" s="2"/>
      <c r="I39" s="15" t="s">
        <v>137</v>
      </c>
      <c r="J39" s="1"/>
      <c r="K39" s="8">
        <v>73</v>
      </c>
      <c r="L39" s="6" t="s">
        <v>95</v>
      </c>
      <c r="M39" s="6"/>
      <c r="N39" s="6"/>
      <c r="O39" s="26">
        <v>4.888E-2</v>
      </c>
      <c r="P39" s="26">
        <v>0</v>
      </c>
      <c r="Q39" s="26">
        <v>370</v>
      </c>
      <c r="R39" s="26">
        <v>0</v>
      </c>
      <c r="S39" s="26">
        <v>0</v>
      </c>
      <c r="T39" s="26">
        <v>0</v>
      </c>
      <c r="U39" s="7">
        <f t="shared" ref="U39:U143" si="194">O39-0.025</f>
        <v>2.3879999999999998E-2</v>
      </c>
      <c r="V39" s="7">
        <f t="shared" si="7"/>
        <v>0</v>
      </c>
      <c r="W39" s="7">
        <f t="shared" si="8"/>
        <v>370</v>
      </c>
      <c r="X39" s="7">
        <f t="shared" si="9"/>
        <v>0</v>
      </c>
      <c r="Y39" s="7">
        <f t="shared" si="145"/>
        <v>0</v>
      </c>
      <c r="Z39" s="7">
        <f t="shared" si="11"/>
        <v>0</v>
      </c>
      <c r="AA39" s="7">
        <f t="shared" si="0"/>
        <v>2.3879912957452877E-2</v>
      </c>
      <c r="AB39" s="7">
        <f t="shared" ref="AB39" si="195">V39</f>
        <v>0</v>
      </c>
      <c r="AC39" s="7">
        <f t="shared" si="1"/>
        <v>370.00006447592165</v>
      </c>
      <c r="AD39" s="7">
        <f t="shared" si="13"/>
        <v>0</v>
      </c>
      <c r="AE39" s="7">
        <f t="shared" si="146"/>
        <v>-2.7000000000000001E-3</v>
      </c>
      <c r="AF39" s="7">
        <f t="shared" si="15"/>
        <v>0</v>
      </c>
      <c r="AG39" s="7">
        <f t="shared" si="2"/>
        <v>4.888E-2</v>
      </c>
      <c r="AH39" s="7">
        <f t="shared" si="3"/>
        <v>0</v>
      </c>
      <c r="AI39" s="7">
        <f t="shared" si="4"/>
        <v>809.28510000000006</v>
      </c>
      <c r="AJ39" s="7">
        <f t="shared" si="16"/>
        <v>0</v>
      </c>
      <c r="AK39" s="7">
        <f t="shared" si="147"/>
        <v>0</v>
      </c>
      <c r="AL39" s="7">
        <f t="shared" si="133"/>
        <v>0</v>
      </c>
      <c r="AM39" s="7">
        <f t="shared" ref="AM39" si="196">AG39</f>
        <v>4.888E-2</v>
      </c>
      <c r="AN39" s="7">
        <f t="shared" ref="AN39" si="197">AH39*COS(0.02092*PI()/180)-AI39*SIN(0.02092*PI()/180)-2.4386</f>
        <v>-2.7340884994968819</v>
      </c>
      <c r="AO39" s="7">
        <f t="shared" ref="AO39" si="198">AH39*SIN(0.02092*PI()/180)+AI39*COS(0.02092*PI()/180)+1994.492</f>
        <v>2803.7770460551938</v>
      </c>
      <c r="AP39" s="7">
        <f t="shared" si="21"/>
        <v>3.6499999999999998E-4</v>
      </c>
      <c r="AQ39" s="7">
        <f t="shared" si="148"/>
        <v>0</v>
      </c>
      <c r="AR39" s="7">
        <f t="shared" si="134"/>
        <v>0</v>
      </c>
      <c r="AS39" s="7">
        <f t="shared" ref="AS39" si="199">(AG39+17.5)*COS(-0.483808*PI()/180)+(AI39-1338.818)*SIN(-0.483808*PI()/180)</f>
        <v>22.019599571458357</v>
      </c>
      <c r="AT39" s="7">
        <f t="shared" ref="AT39" si="200">AH39+0.11</f>
        <v>0.11</v>
      </c>
      <c r="AU39" s="7">
        <f t="shared" ref="AU39" si="201">-(AG39+17.5)*SIN(-0.483808*PI()/180)+(AI39-1338.818)*COS(-0.483808*PI()/180)</f>
        <v>-529.36584004483802</v>
      </c>
      <c r="AV39" s="30">
        <f t="shared" si="26"/>
        <v>0</v>
      </c>
      <c r="AW39" s="7">
        <f t="shared" ref="AW39:AW143" si="202">AK39-0.483808*PI()/180</f>
        <v>-8.4440425474887251E-3</v>
      </c>
      <c r="AX39" s="7">
        <f t="shared" si="28"/>
        <v>0</v>
      </c>
    </row>
    <row r="40" spans="1:50">
      <c r="A40" t="str">
        <f t="shared" si="29"/>
        <v>IMGPII45.2809.T9</v>
      </c>
      <c r="B40" t="str">
        <f t="shared" si="5"/>
        <v>SA1_XTD9_IMGPII45</v>
      </c>
      <c r="C40" s="1" t="s">
        <v>48</v>
      </c>
      <c r="D40" s="2" t="s">
        <v>49</v>
      </c>
      <c r="E40" s="2" t="s">
        <v>97</v>
      </c>
      <c r="F40" s="2" t="s">
        <v>97</v>
      </c>
      <c r="G40" s="2" t="s">
        <v>116</v>
      </c>
      <c r="H40" s="2"/>
      <c r="I40" s="15" t="s">
        <v>129</v>
      </c>
      <c r="J40" s="1"/>
      <c r="K40" s="8">
        <v>74</v>
      </c>
      <c r="L40" s="6" t="s">
        <v>96</v>
      </c>
      <c r="M40" s="6"/>
      <c r="N40" s="6"/>
      <c r="O40" s="26">
        <v>5.0999999999999997E-2</v>
      </c>
      <c r="P40" s="26">
        <v>0</v>
      </c>
      <c r="Q40" s="26">
        <v>375</v>
      </c>
      <c r="R40" s="26">
        <v>0</v>
      </c>
      <c r="S40" s="26">
        <v>0</v>
      </c>
      <c r="T40" s="26">
        <v>0</v>
      </c>
      <c r="U40" s="7">
        <f t="shared" ref="U40" si="203">O40-0.025</f>
        <v>2.5999999999999995E-2</v>
      </c>
      <c r="V40" s="7">
        <f t="shared" si="7"/>
        <v>0</v>
      </c>
      <c r="W40" s="7">
        <f t="shared" si="8"/>
        <v>375</v>
      </c>
      <c r="X40" s="7">
        <f t="shared" si="9"/>
        <v>0</v>
      </c>
      <c r="Y40" s="7">
        <f t="shared" ref="Y40" si="204">S40</f>
        <v>0</v>
      </c>
      <c r="Z40" s="7">
        <f t="shared" si="11"/>
        <v>0</v>
      </c>
      <c r="AA40" s="7">
        <f t="shared" si="0"/>
        <v>1.2499921632551588E-2</v>
      </c>
      <c r="AB40" s="7">
        <f t="shared" ref="AB40" si="205">V40</f>
        <v>0</v>
      </c>
      <c r="AC40" s="7">
        <f t="shared" si="1"/>
        <v>375.00005197492578</v>
      </c>
      <c r="AD40" s="7">
        <f t="shared" si="13"/>
        <v>0</v>
      </c>
      <c r="AE40" s="7">
        <f t="shared" ref="AE40" si="206">S40-0.0027</f>
        <v>-2.7000000000000001E-3</v>
      </c>
      <c r="AF40" s="7">
        <f t="shared" si="15"/>
        <v>0</v>
      </c>
      <c r="AG40" s="7">
        <f t="shared" si="2"/>
        <v>5.0999999999999997E-2</v>
      </c>
      <c r="AH40" s="7">
        <f t="shared" si="3"/>
        <v>0</v>
      </c>
      <c r="AI40" s="7">
        <f t="shared" si="4"/>
        <v>814.28510000000006</v>
      </c>
      <c r="AJ40" s="7">
        <f t="shared" si="16"/>
        <v>0</v>
      </c>
      <c r="AK40" s="7">
        <f t="shared" ref="AK40" si="207">S40</f>
        <v>0</v>
      </c>
      <c r="AL40" s="7">
        <f t="shared" si="133"/>
        <v>0</v>
      </c>
      <c r="AM40" s="7">
        <f t="shared" ref="AM40" si="208">AG40</f>
        <v>5.0999999999999997E-2</v>
      </c>
      <c r="AN40" s="7">
        <f t="shared" ref="AN40" si="209">AH40*COS(0.02092*PI()/180)-AI40*SIN(0.02092*PI()/180)-2.4386</f>
        <v>-2.7359141138539047</v>
      </c>
      <c r="AO40" s="7">
        <f t="shared" ref="AO40" si="210">AH40*SIN(0.02092*PI()/180)+AI40*COS(0.02092*PI()/180)+1994.492</f>
        <v>2808.7770457219067</v>
      </c>
      <c r="AP40" s="7">
        <f t="shared" si="21"/>
        <v>3.6499999999999998E-4</v>
      </c>
      <c r="AQ40" s="7">
        <f t="shared" ref="AQ40" si="211">AK40</f>
        <v>0</v>
      </c>
      <c r="AR40" s="7">
        <f t="shared" si="134"/>
        <v>0</v>
      </c>
      <c r="AS40" s="7">
        <f t="shared" ref="AS40" si="212">(AG40+17.5)*COS(-0.483808*PI()/180)+(AI40-1338.818)*SIN(-0.483808*PI()/180)</f>
        <v>21.979499784869517</v>
      </c>
      <c r="AT40" s="7">
        <f t="shared" ref="AT40" si="213">AH40+0.11</f>
        <v>0.11</v>
      </c>
      <c r="AU40" s="7">
        <f t="shared" ref="AU40" si="214">-(AG40+17.5)*SIN(-0.483808*PI()/180)+(AI40-1338.818)*COS(-0.483808*PI()/180)</f>
        <v>-524.36600039725761</v>
      </c>
      <c r="AV40" s="30">
        <f t="shared" si="26"/>
        <v>0</v>
      </c>
      <c r="AW40" s="7">
        <f t="shared" ref="AW40" si="215">AK40-0.483808*PI()/180</f>
        <v>-8.4440425474887251E-3</v>
      </c>
      <c r="AX40" s="7">
        <f t="shared" si="28"/>
        <v>0</v>
      </c>
    </row>
    <row r="41" spans="1:50">
      <c r="A41" t="str">
        <f t="shared" si="29"/>
        <v>SEP.2858.T9</v>
      </c>
      <c r="B41" t="str">
        <f t="shared" si="5"/>
        <v>SA1_XTD9_SEP</v>
      </c>
      <c r="C41" s="1" t="s">
        <v>48</v>
      </c>
      <c r="D41" s="2" t="s">
        <v>49</v>
      </c>
      <c r="E41" s="2" t="s">
        <v>97</v>
      </c>
      <c r="F41" s="2" t="s">
        <v>97</v>
      </c>
      <c r="G41" s="2" t="s">
        <v>139</v>
      </c>
      <c r="H41" s="2"/>
      <c r="I41" s="15" t="s">
        <v>133</v>
      </c>
      <c r="J41" s="1"/>
      <c r="K41" s="8">
        <v>73</v>
      </c>
      <c r="L41" s="6" t="s">
        <v>98</v>
      </c>
      <c r="M41" s="6"/>
      <c r="N41" s="6"/>
      <c r="O41" s="26">
        <v>0.12</v>
      </c>
      <c r="P41" s="26">
        <v>0</v>
      </c>
      <c r="Q41" s="26">
        <v>424.5</v>
      </c>
      <c r="R41" s="26">
        <v>0</v>
      </c>
      <c r="S41" s="26">
        <v>0</v>
      </c>
      <c r="T41" s="26">
        <v>0</v>
      </c>
      <c r="U41" s="7">
        <f t="shared" si="194"/>
        <v>9.5000000000000001E-2</v>
      </c>
      <c r="V41" s="7">
        <f t="shared" si="7"/>
        <v>0</v>
      </c>
      <c r="W41" s="7">
        <f t="shared" si="8"/>
        <v>424.5</v>
      </c>
      <c r="X41" s="7">
        <f t="shared" si="9"/>
        <v>0</v>
      </c>
      <c r="Y41" s="7">
        <f t="shared" si="145"/>
        <v>0</v>
      </c>
      <c r="Z41" s="7">
        <f t="shared" si="11"/>
        <v>0</v>
      </c>
      <c r="AA41" s="7">
        <f t="shared" si="0"/>
        <v>-5.2150167487604815E-2</v>
      </c>
      <c r="AB41" s="7">
        <f t="shared" ref="AB41:AB143" si="216">V41</f>
        <v>0</v>
      </c>
      <c r="AC41" s="7">
        <f t="shared" si="1"/>
        <v>424.50005784730905</v>
      </c>
      <c r="AD41" s="7">
        <f t="shared" si="13"/>
        <v>0</v>
      </c>
      <c r="AE41" s="7">
        <f t="shared" si="146"/>
        <v>-2.7000000000000001E-3</v>
      </c>
      <c r="AF41" s="7">
        <f t="shared" si="15"/>
        <v>0</v>
      </c>
      <c r="AG41" s="7">
        <f t="shared" si="2"/>
        <v>0.12</v>
      </c>
      <c r="AH41" s="7">
        <f t="shared" si="3"/>
        <v>0</v>
      </c>
      <c r="AI41" s="7">
        <f t="shared" si="4"/>
        <v>863.78510000000006</v>
      </c>
      <c r="AJ41" s="7">
        <f t="shared" si="16"/>
        <v>0</v>
      </c>
      <c r="AK41" s="7">
        <f t="shared" si="147"/>
        <v>0</v>
      </c>
      <c r="AL41" s="7">
        <f t="shared" si="133"/>
        <v>0</v>
      </c>
      <c r="AM41" s="7">
        <f t="shared" ref="AM41:AM143" si="217">AG41</f>
        <v>0.12</v>
      </c>
      <c r="AN41" s="7">
        <f t="shared" ref="AN41:AN143" si="218">AH41*COS(0.02092*PI()/180)-AI41*SIN(0.02092*PI()/180)-2.4386</f>
        <v>-2.7539876959884273</v>
      </c>
      <c r="AO41" s="7">
        <f t="shared" ref="AO41:AO143" si="219">AH41*SIN(0.02092*PI()/180)+AI41*COS(0.02092*PI()/180)+1994.492</f>
        <v>2858.2770424223672</v>
      </c>
      <c r="AP41" s="7">
        <f t="shared" si="21"/>
        <v>3.6499999999999998E-4</v>
      </c>
      <c r="AQ41" s="7">
        <f t="shared" si="148"/>
        <v>0</v>
      </c>
      <c r="AR41" s="7">
        <f t="shared" si="134"/>
        <v>0</v>
      </c>
      <c r="AS41" s="7">
        <f t="shared" ref="AS41:AS143" si="220">(AG41+17.5)*COS(-0.483808*PI()/180)+(AI41-1338.818)*SIN(-0.483808*PI()/180)</f>
        <v>21.630522185977874</v>
      </c>
      <c r="AT41" s="7">
        <f t="shared" ref="AT41:AT72" si="221">AH41+0.11</f>
        <v>0.11</v>
      </c>
      <c r="AU41" s="7">
        <f t="shared" ref="AU41:AU143" si="222">-(AG41+17.5)*SIN(-0.483808*PI()/180)+(AI41-1338.818)*COS(-0.483808*PI()/180)</f>
        <v>-474.86718247566006</v>
      </c>
      <c r="AV41" s="30">
        <f t="shared" si="26"/>
        <v>0</v>
      </c>
      <c r="AW41" s="7">
        <f t="shared" si="202"/>
        <v>-8.4440425474887251E-3</v>
      </c>
      <c r="AX41" s="7">
        <f t="shared" si="28"/>
        <v>0</v>
      </c>
    </row>
    <row r="42" spans="1:50">
      <c r="A42" t="str">
        <f t="shared" si="29"/>
        <v>PIPE.2909.T9</v>
      </c>
      <c r="B42" t="str">
        <f t="shared" si="5"/>
        <v>SA1_XTD9_PIPE</v>
      </c>
      <c r="C42" s="1" t="s">
        <v>48</v>
      </c>
      <c r="D42" s="2" t="s">
        <v>49</v>
      </c>
      <c r="E42" s="2" t="s">
        <v>97</v>
      </c>
      <c r="F42" s="2" t="s">
        <v>97</v>
      </c>
      <c r="G42" s="2" t="s">
        <v>148</v>
      </c>
      <c r="H42" s="2"/>
      <c r="I42" s="15" t="s">
        <v>149</v>
      </c>
      <c r="J42" s="1"/>
      <c r="K42" s="8">
        <v>73</v>
      </c>
      <c r="L42" s="6" t="s">
        <v>150</v>
      </c>
      <c r="M42" s="6"/>
      <c r="N42" s="6"/>
      <c r="O42" s="26">
        <v>4.4999999999999998E-2</v>
      </c>
      <c r="P42" s="26">
        <v>0</v>
      </c>
      <c r="Q42" s="26">
        <v>475.62</v>
      </c>
      <c r="R42" s="26">
        <v>0</v>
      </c>
      <c r="S42" s="26">
        <v>-5.0715769999999998E-5</v>
      </c>
      <c r="T42" s="26">
        <v>0</v>
      </c>
      <c r="U42" s="7">
        <f t="shared" ref="U42:U57" si="223">O42-0.025</f>
        <v>1.9999999999999997E-2</v>
      </c>
      <c r="V42" s="7">
        <f t="shared" si="7"/>
        <v>0</v>
      </c>
      <c r="W42" s="7">
        <f t="shared" si="8"/>
        <v>475.62</v>
      </c>
      <c r="X42" s="7">
        <f t="shared" si="9"/>
        <v>0</v>
      </c>
      <c r="Y42" s="7">
        <f t="shared" ref="Y42:Y57" si="224">S42</f>
        <v>-5.0715769999999998E-5</v>
      </c>
      <c r="Z42" s="7">
        <f t="shared" si="11"/>
        <v>0</v>
      </c>
      <c r="AA42" s="7">
        <f t="shared" si="0"/>
        <v>-0.26517372641367204</v>
      </c>
      <c r="AB42" s="7">
        <f t="shared" ref="AB42:AB57" si="225">V42</f>
        <v>0</v>
      </c>
      <c r="AC42" s="7">
        <f t="shared" si="1"/>
        <v>475.6196690152683</v>
      </c>
      <c r="AD42" s="7">
        <f t="shared" si="13"/>
        <v>0</v>
      </c>
      <c r="AE42" s="7">
        <f t="shared" ref="AE42:AE57" si="226">S42-0.0027</f>
        <v>-2.7507157700000003E-3</v>
      </c>
      <c r="AF42" s="7">
        <f t="shared" si="15"/>
        <v>0</v>
      </c>
      <c r="AG42" s="7">
        <f t="shared" si="2"/>
        <v>4.4999999999999998E-2</v>
      </c>
      <c r="AH42" s="7">
        <f t="shared" si="3"/>
        <v>0</v>
      </c>
      <c r="AI42" s="7">
        <f t="shared" si="4"/>
        <v>914.90509999999995</v>
      </c>
      <c r="AJ42" s="7">
        <f t="shared" si="16"/>
        <v>0</v>
      </c>
      <c r="AK42" s="7">
        <f t="shared" ref="AK42:AK57" si="227">S42</f>
        <v>-5.0715769999999998E-5</v>
      </c>
      <c r="AL42" s="7">
        <f t="shared" si="133"/>
        <v>0</v>
      </c>
      <c r="AM42" s="7">
        <f t="shared" ref="AM42:AM57" si="228">AG42</f>
        <v>4.4999999999999998E-2</v>
      </c>
      <c r="AN42" s="7">
        <f t="shared" ref="AN42:AN57" si="229">AH42*COS(0.02092*PI()/180)-AI42*SIN(0.02092*PI()/180)-2.4386</f>
        <v>-2.7726527771746259</v>
      </c>
      <c r="AO42" s="7">
        <f t="shared" ref="AO42:AO57" si="230">AH42*SIN(0.02092*PI()/180)+AI42*COS(0.02092*PI()/180)+1994.492</f>
        <v>2909.3970390148434</v>
      </c>
      <c r="AP42" s="7">
        <f t="shared" si="21"/>
        <v>3.6499999999999998E-4</v>
      </c>
      <c r="AQ42" s="7">
        <f t="shared" ref="AQ42:AQ57" si="231">AK42</f>
        <v>-5.0715769999999998E-5</v>
      </c>
      <c r="AR42" s="7">
        <f t="shared" si="134"/>
        <v>0</v>
      </c>
      <c r="AS42" s="7">
        <f t="shared" ref="AS42:AS57" si="232">(AG42+17.5)*COS(-0.483808*PI()/180)+(AI42-1338.818)*SIN(-0.483808*PI()/180)</f>
        <v>21.123870534422235</v>
      </c>
      <c r="AT42" s="7">
        <f t="shared" si="221"/>
        <v>0.11</v>
      </c>
      <c r="AU42" s="7">
        <f t="shared" ref="AU42:AU57" si="233">-(AG42+17.5)*SIN(-0.483808*PI()/180)+(AI42-1338.818)*COS(-0.483808*PI()/180)</f>
        <v>-423.74963823589871</v>
      </c>
      <c r="AV42" s="30">
        <f t="shared" si="26"/>
        <v>0</v>
      </c>
      <c r="AW42" s="7">
        <f t="shared" ref="AW42:AW57" si="234">AK42-0.483808*PI()/180</f>
        <v>-8.4947583174887244E-3</v>
      </c>
      <c r="AX42" s="7">
        <f t="shared" si="28"/>
        <v>0</v>
      </c>
    </row>
    <row r="43" spans="1:50">
      <c r="A43" t="str">
        <f t="shared" si="29"/>
        <v>PIPE.2914.T9</v>
      </c>
      <c r="B43" t="str">
        <f t="shared" si="5"/>
        <v>SA1_XTD9_PIPE</v>
      </c>
      <c r="C43" s="1" t="s">
        <v>48</v>
      </c>
      <c r="D43" s="2" t="s">
        <v>49</v>
      </c>
      <c r="E43" s="2" t="s">
        <v>97</v>
      </c>
      <c r="F43" s="2" t="s">
        <v>97</v>
      </c>
      <c r="G43" s="2" t="s">
        <v>148</v>
      </c>
      <c r="H43" s="2"/>
      <c r="I43" s="15" t="s">
        <v>149</v>
      </c>
      <c r="J43" s="1"/>
      <c r="K43" s="8">
        <v>73</v>
      </c>
      <c r="L43" s="6" t="s">
        <v>150</v>
      </c>
      <c r="M43" s="6"/>
      <c r="N43" s="6"/>
      <c r="O43" s="26">
        <v>4.4699999999999997E-2</v>
      </c>
      <c r="P43" s="26">
        <v>0</v>
      </c>
      <c r="Q43" s="26">
        <v>480.22</v>
      </c>
      <c r="R43" s="26">
        <v>0</v>
      </c>
      <c r="S43" s="26">
        <v>-5.0715769999999998E-5</v>
      </c>
      <c r="T43" s="26">
        <v>0</v>
      </c>
      <c r="U43" s="7">
        <f t="shared" si="223"/>
        <v>1.9699999999999995E-2</v>
      </c>
      <c r="V43" s="7">
        <f t="shared" si="7"/>
        <v>0</v>
      </c>
      <c r="W43" s="7">
        <f t="shared" si="8"/>
        <v>480.22</v>
      </c>
      <c r="X43" s="7">
        <f t="shared" si="9"/>
        <v>0</v>
      </c>
      <c r="Y43" s="7">
        <f t="shared" si="224"/>
        <v>-5.0715769999999998E-5</v>
      </c>
      <c r="Z43" s="7">
        <f t="shared" si="11"/>
        <v>0</v>
      </c>
      <c r="AA43" s="7">
        <f t="shared" si="0"/>
        <v>-0.27789371022987824</v>
      </c>
      <c r="AB43" s="7">
        <f t="shared" si="225"/>
        <v>0</v>
      </c>
      <c r="AC43" s="7">
        <f t="shared" si="1"/>
        <v>480.21965143827947</v>
      </c>
      <c r="AD43" s="7">
        <f t="shared" si="13"/>
        <v>0</v>
      </c>
      <c r="AE43" s="7">
        <f t="shared" si="226"/>
        <v>-2.7507157700000003E-3</v>
      </c>
      <c r="AF43" s="7">
        <f t="shared" si="15"/>
        <v>0</v>
      </c>
      <c r="AG43" s="7">
        <f t="shared" si="2"/>
        <v>4.4699999999999997E-2</v>
      </c>
      <c r="AH43" s="7">
        <f t="shared" si="3"/>
        <v>0</v>
      </c>
      <c r="AI43" s="7">
        <f t="shared" si="4"/>
        <v>919.50510000000008</v>
      </c>
      <c r="AJ43" s="7">
        <f t="shared" si="16"/>
        <v>0</v>
      </c>
      <c r="AK43" s="7">
        <f t="shared" si="227"/>
        <v>-5.0715769999999998E-5</v>
      </c>
      <c r="AL43" s="7">
        <f t="shared" si="133"/>
        <v>0</v>
      </c>
      <c r="AM43" s="7">
        <f t="shared" si="228"/>
        <v>4.4699999999999997E-2</v>
      </c>
      <c r="AN43" s="7">
        <f t="shared" si="229"/>
        <v>-2.7743323423830866</v>
      </c>
      <c r="AO43" s="7">
        <f t="shared" si="230"/>
        <v>2913.9970387082194</v>
      </c>
      <c r="AP43" s="7">
        <f t="shared" si="21"/>
        <v>3.6499999999999998E-4</v>
      </c>
      <c r="AQ43" s="7">
        <f t="shared" si="231"/>
        <v>-5.0715769999999998E-5</v>
      </c>
      <c r="AR43" s="7">
        <f t="shared" si="134"/>
        <v>0</v>
      </c>
      <c r="AS43" s="7">
        <f t="shared" si="232"/>
        <v>21.084728410988873</v>
      </c>
      <c r="AT43" s="7">
        <f t="shared" si="221"/>
        <v>0.11</v>
      </c>
      <c r="AU43" s="7">
        <f t="shared" si="233"/>
        <v>-419.14980476237218</v>
      </c>
      <c r="AV43" s="30">
        <f t="shared" si="26"/>
        <v>0</v>
      </c>
      <c r="AW43" s="7">
        <f t="shared" si="234"/>
        <v>-8.4947583174887244E-3</v>
      </c>
      <c r="AX43" s="7">
        <f t="shared" si="28"/>
        <v>0</v>
      </c>
    </row>
    <row r="44" spans="1:50">
      <c r="A44" t="str">
        <f t="shared" si="29"/>
        <v>PIPE.2915.T9</v>
      </c>
      <c r="B44" t="str">
        <f t="shared" si="5"/>
        <v>SA1_XTD9_PIPE</v>
      </c>
      <c r="C44" s="1" t="s">
        <v>48</v>
      </c>
      <c r="D44" s="2" t="s">
        <v>49</v>
      </c>
      <c r="E44" s="2" t="s">
        <v>97</v>
      </c>
      <c r="F44" s="2" t="s">
        <v>97</v>
      </c>
      <c r="G44" s="2" t="s">
        <v>148</v>
      </c>
      <c r="H44" s="2"/>
      <c r="I44" s="15" t="s">
        <v>149</v>
      </c>
      <c r="J44" s="1"/>
      <c r="K44" s="8">
        <v>73</v>
      </c>
      <c r="L44" s="6" t="s">
        <v>150</v>
      </c>
      <c r="M44" s="6"/>
      <c r="N44" s="6"/>
      <c r="O44" s="26">
        <v>4.4600000000000001E-2</v>
      </c>
      <c r="P44" s="26">
        <v>0</v>
      </c>
      <c r="Q44" s="26">
        <v>481.62</v>
      </c>
      <c r="R44" s="26">
        <v>0</v>
      </c>
      <c r="S44" s="26">
        <v>-5.0715769999999998E-5</v>
      </c>
      <c r="T44" s="26">
        <v>0</v>
      </c>
      <c r="U44" s="7">
        <f t="shared" si="223"/>
        <v>1.9599999999999999E-2</v>
      </c>
      <c r="V44" s="7">
        <f t="shared" si="7"/>
        <v>0</v>
      </c>
      <c r="W44" s="7">
        <f t="shared" si="8"/>
        <v>481.62</v>
      </c>
      <c r="X44" s="7">
        <f t="shared" si="9"/>
        <v>0</v>
      </c>
      <c r="Y44" s="7">
        <f t="shared" si="224"/>
        <v>-5.0715769999999998E-5</v>
      </c>
      <c r="Z44" s="7">
        <f t="shared" si="11"/>
        <v>0</v>
      </c>
      <c r="AA44" s="7">
        <f t="shared" si="0"/>
        <v>-0.28177370527268009</v>
      </c>
      <c r="AB44" s="7">
        <f t="shared" si="225"/>
        <v>0</v>
      </c>
      <c r="AC44" s="7">
        <f t="shared" si="1"/>
        <v>481.61964606528284</v>
      </c>
      <c r="AD44" s="7">
        <f t="shared" si="13"/>
        <v>0</v>
      </c>
      <c r="AE44" s="7">
        <f t="shared" si="226"/>
        <v>-2.7507157700000003E-3</v>
      </c>
      <c r="AF44" s="7">
        <f t="shared" si="15"/>
        <v>0</v>
      </c>
      <c r="AG44" s="7">
        <f t="shared" si="2"/>
        <v>4.4600000000000001E-2</v>
      </c>
      <c r="AH44" s="7">
        <f t="shared" si="3"/>
        <v>0</v>
      </c>
      <c r="AI44" s="7">
        <f t="shared" si="4"/>
        <v>920.90509999999995</v>
      </c>
      <c r="AJ44" s="7">
        <f t="shared" si="16"/>
        <v>0</v>
      </c>
      <c r="AK44" s="7">
        <f t="shared" si="227"/>
        <v>-5.0715769999999998E-5</v>
      </c>
      <c r="AL44" s="7">
        <f t="shared" si="133"/>
        <v>0</v>
      </c>
      <c r="AM44" s="7">
        <f t="shared" si="228"/>
        <v>4.4600000000000001E-2</v>
      </c>
      <c r="AN44" s="7">
        <f t="shared" si="229"/>
        <v>-2.7748435144030528</v>
      </c>
      <c r="AO44" s="7">
        <f t="shared" si="230"/>
        <v>2915.397038614899</v>
      </c>
      <c r="AP44" s="7">
        <f t="shared" si="21"/>
        <v>3.6499999999999998E-4</v>
      </c>
      <c r="AQ44" s="7">
        <f t="shared" si="231"/>
        <v>-5.0715769999999998E-5</v>
      </c>
      <c r="AR44" s="7">
        <f t="shared" si="134"/>
        <v>0</v>
      </c>
      <c r="AS44" s="7">
        <f t="shared" si="232"/>
        <v>21.072806895471334</v>
      </c>
      <c r="AT44" s="7">
        <f t="shared" si="221"/>
        <v>0.11</v>
      </c>
      <c r="AU44" s="7">
        <f t="shared" si="233"/>
        <v>-417.7498555177682</v>
      </c>
      <c r="AV44" s="30">
        <f t="shared" si="26"/>
        <v>0</v>
      </c>
      <c r="AW44" s="7">
        <f t="shared" si="234"/>
        <v>-8.4947583174887244E-3</v>
      </c>
      <c r="AX44" s="7">
        <f t="shared" si="28"/>
        <v>0</v>
      </c>
    </row>
    <row r="45" spans="1:50">
      <c r="A45" t="str">
        <f t="shared" si="29"/>
        <v>PIPE.2920.T9</v>
      </c>
      <c r="B45" t="str">
        <f t="shared" si="5"/>
        <v>SA1_XTD9_PIPE</v>
      </c>
      <c r="C45" s="1" t="s">
        <v>48</v>
      </c>
      <c r="D45" s="2" t="s">
        <v>49</v>
      </c>
      <c r="E45" s="2" t="s">
        <v>97</v>
      </c>
      <c r="F45" s="2" t="s">
        <v>97</v>
      </c>
      <c r="G45" s="2" t="s">
        <v>148</v>
      </c>
      <c r="H45" s="2"/>
      <c r="I45" s="15" t="s">
        <v>149</v>
      </c>
      <c r="J45" s="1"/>
      <c r="K45" s="8">
        <v>73</v>
      </c>
      <c r="L45" s="6" t="s">
        <v>150</v>
      </c>
      <c r="M45" s="6"/>
      <c r="N45" s="6"/>
      <c r="O45" s="26">
        <v>4.4400000000000002E-2</v>
      </c>
      <c r="P45" s="26">
        <v>0</v>
      </c>
      <c r="Q45" s="26">
        <v>486.22</v>
      </c>
      <c r="R45" s="26">
        <v>0</v>
      </c>
      <c r="S45" s="26">
        <v>-5.0715769999999998E-5</v>
      </c>
      <c r="T45" s="26">
        <v>0</v>
      </c>
      <c r="U45" s="7">
        <f t="shared" si="223"/>
        <v>1.9400000000000001E-2</v>
      </c>
      <c r="V45" s="7">
        <f t="shared" si="7"/>
        <v>0</v>
      </c>
      <c r="W45" s="7">
        <f t="shared" si="8"/>
        <v>486.22</v>
      </c>
      <c r="X45" s="7">
        <f t="shared" si="9"/>
        <v>0</v>
      </c>
      <c r="Y45" s="7">
        <f t="shared" si="224"/>
        <v>-5.0715769999999998E-5</v>
      </c>
      <c r="Z45" s="7">
        <f t="shared" si="11"/>
        <v>0</v>
      </c>
      <c r="AA45" s="7">
        <f t="shared" si="0"/>
        <v>-0.29439368945338606</v>
      </c>
      <c r="AB45" s="7">
        <f t="shared" si="225"/>
        <v>0</v>
      </c>
      <c r="AC45" s="7">
        <f t="shared" si="1"/>
        <v>486.21962875829377</v>
      </c>
      <c r="AD45" s="7">
        <f t="shared" si="13"/>
        <v>0</v>
      </c>
      <c r="AE45" s="7">
        <f t="shared" si="226"/>
        <v>-2.7507157700000003E-3</v>
      </c>
      <c r="AF45" s="7">
        <f t="shared" si="15"/>
        <v>0</v>
      </c>
      <c r="AG45" s="7">
        <f t="shared" si="2"/>
        <v>4.4400000000000002E-2</v>
      </c>
      <c r="AH45" s="7">
        <f t="shared" si="3"/>
        <v>0</v>
      </c>
      <c r="AI45" s="7">
        <f t="shared" si="4"/>
        <v>925.50510000000008</v>
      </c>
      <c r="AJ45" s="7">
        <f t="shared" si="16"/>
        <v>0</v>
      </c>
      <c r="AK45" s="7">
        <f t="shared" si="227"/>
        <v>-5.0715769999999998E-5</v>
      </c>
      <c r="AL45" s="7">
        <f t="shared" si="133"/>
        <v>0</v>
      </c>
      <c r="AM45" s="7">
        <f t="shared" si="228"/>
        <v>4.4400000000000002E-2</v>
      </c>
      <c r="AN45" s="7">
        <f t="shared" si="229"/>
        <v>-2.7765230796115135</v>
      </c>
      <c r="AO45" s="7">
        <f t="shared" si="230"/>
        <v>2919.9970383082755</v>
      </c>
      <c r="AP45" s="7">
        <f t="shared" si="21"/>
        <v>3.6499999999999998E-4</v>
      </c>
      <c r="AQ45" s="7">
        <f t="shared" si="231"/>
        <v>-5.0715769999999998E-5</v>
      </c>
      <c r="AR45" s="7">
        <f t="shared" si="134"/>
        <v>0</v>
      </c>
      <c r="AS45" s="7">
        <f t="shared" si="232"/>
        <v>21.033764768472903</v>
      </c>
      <c r="AT45" s="7">
        <f t="shared" si="221"/>
        <v>0.11</v>
      </c>
      <c r="AU45" s="7">
        <f t="shared" si="233"/>
        <v>-413.15002119984752</v>
      </c>
      <c r="AV45" s="30">
        <f t="shared" si="26"/>
        <v>0</v>
      </c>
      <c r="AW45" s="7">
        <f t="shared" si="234"/>
        <v>-8.4947583174887244E-3</v>
      </c>
      <c r="AX45" s="7">
        <f t="shared" si="28"/>
        <v>0</v>
      </c>
    </row>
    <row r="46" spans="1:50">
      <c r="A46" t="str">
        <f t="shared" si="29"/>
        <v>PIPE.2923.T9</v>
      </c>
      <c r="B46" t="str">
        <f t="shared" si="5"/>
        <v>SA1_XTD9_PIPE</v>
      </c>
      <c r="C46" s="1" t="s">
        <v>48</v>
      </c>
      <c r="D46" s="2" t="s">
        <v>49</v>
      </c>
      <c r="E46" s="2" t="s">
        <v>97</v>
      </c>
      <c r="F46" s="2" t="s">
        <v>97</v>
      </c>
      <c r="G46" s="2" t="s">
        <v>148</v>
      </c>
      <c r="H46" s="2"/>
      <c r="I46" s="15" t="s">
        <v>149</v>
      </c>
      <c r="J46" s="1"/>
      <c r="K46" s="8">
        <v>73</v>
      </c>
      <c r="L46" s="6" t="s">
        <v>150</v>
      </c>
      <c r="M46" s="6"/>
      <c r="N46" s="6"/>
      <c r="O46" s="26">
        <v>4.4299999999999999E-2</v>
      </c>
      <c r="P46" s="26">
        <v>0</v>
      </c>
      <c r="Q46" s="26">
        <v>489.22</v>
      </c>
      <c r="R46" s="26">
        <v>0</v>
      </c>
      <c r="S46" s="26">
        <v>-5.0715769999999998E-5</v>
      </c>
      <c r="T46" s="26">
        <v>0</v>
      </c>
      <c r="U46" s="7">
        <f t="shared" si="223"/>
        <v>1.9299999999999998E-2</v>
      </c>
      <c r="V46" s="7">
        <f t="shared" si="7"/>
        <v>0</v>
      </c>
      <c r="W46" s="7">
        <f t="shared" si="8"/>
        <v>489.22</v>
      </c>
      <c r="X46" s="7">
        <f t="shared" si="9"/>
        <v>0</v>
      </c>
      <c r="Y46" s="7">
        <f t="shared" si="224"/>
        <v>-5.0715769999999998E-5</v>
      </c>
      <c r="Z46" s="7">
        <f t="shared" si="11"/>
        <v>0</v>
      </c>
      <c r="AA46" s="7">
        <f t="shared" si="0"/>
        <v>-0.30259367924738989</v>
      </c>
      <c r="AB46" s="7">
        <f t="shared" si="225"/>
        <v>0</v>
      </c>
      <c r="AC46" s="7">
        <f t="shared" si="1"/>
        <v>489.21961755330074</v>
      </c>
      <c r="AD46" s="7">
        <f t="shared" si="13"/>
        <v>0</v>
      </c>
      <c r="AE46" s="7">
        <f t="shared" si="226"/>
        <v>-2.7507157700000003E-3</v>
      </c>
      <c r="AF46" s="7">
        <f t="shared" si="15"/>
        <v>0</v>
      </c>
      <c r="AG46" s="7">
        <f t="shared" si="2"/>
        <v>4.4299999999999999E-2</v>
      </c>
      <c r="AH46" s="7">
        <f t="shared" si="3"/>
        <v>0</v>
      </c>
      <c r="AI46" s="7">
        <f t="shared" si="4"/>
        <v>928.50510000000008</v>
      </c>
      <c r="AJ46" s="7">
        <f t="shared" si="16"/>
        <v>0</v>
      </c>
      <c r="AK46" s="7">
        <f t="shared" si="227"/>
        <v>-5.0715769999999998E-5</v>
      </c>
      <c r="AL46" s="7">
        <f t="shared" si="133"/>
        <v>0</v>
      </c>
      <c r="AM46" s="7">
        <f t="shared" si="228"/>
        <v>4.4299999999999999E-2</v>
      </c>
      <c r="AN46" s="7">
        <f t="shared" si="229"/>
        <v>-2.7776184482257271</v>
      </c>
      <c r="AO46" s="7">
        <f t="shared" si="230"/>
        <v>2922.9970381083031</v>
      </c>
      <c r="AP46" s="7">
        <f t="shared" si="21"/>
        <v>3.6499999999999998E-4</v>
      </c>
      <c r="AQ46" s="7">
        <f t="shared" si="231"/>
        <v>-5.0715769999999998E-5</v>
      </c>
      <c r="AR46" s="7">
        <f t="shared" si="134"/>
        <v>0</v>
      </c>
      <c r="AS46" s="7">
        <f t="shared" si="232"/>
        <v>21.008332945432379</v>
      </c>
      <c r="AT46" s="7">
        <f t="shared" si="221"/>
        <v>0.11</v>
      </c>
      <c r="AU46" s="7">
        <f t="shared" si="233"/>
        <v>-410.15012899638805</v>
      </c>
      <c r="AV46" s="30">
        <f t="shared" si="26"/>
        <v>0</v>
      </c>
      <c r="AW46" s="7">
        <f t="shared" si="234"/>
        <v>-8.4947583174887244E-3</v>
      </c>
      <c r="AX46" s="7">
        <f t="shared" si="28"/>
        <v>0</v>
      </c>
    </row>
    <row r="47" spans="1:50">
      <c r="A47" t="str">
        <f t="shared" si="29"/>
        <v>PIPE.2927.T9</v>
      </c>
      <c r="B47" t="str">
        <f t="shared" si="5"/>
        <v>SA1_XTD9_PIPE</v>
      </c>
      <c r="C47" s="1" t="s">
        <v>48</v>
      </c>
      <c r="D47" s="2" t="s">
        <v>49</v>
      </c>
      <c r="E47" s="2" t="s">
        <v>97</v>
      </c>
      <c r="F47" s="2" t="s">
        <v>97</v>
      </c>
      <c r="G47" s="2" t="s">
        <v>148</v>
      </c>
      <c r="H47" s="2"/>
      <c r="I47" s="15" t="s">
        <v>149</v>
      </c>
      <c r="J47" s="1"/>
      <c r="K47" s="8">
        <v>73</v>
      </c>
      <c r="L47" s="6" t="s">
        <v>150</v>
      </c>
      <c r="M47" s="6"/>
      <c r="N47" s="6"/>
      <c r="O47" s="26">
        <v>4.3999999999999997E-2</v>
      </c>
      <c r="P47" s="26">
        <v>0</v>
      </c>
      <c r="Q47" s="26">
        <v>493.62</v>
      </c>
      <c r="R47" s="26">
        <v>0</v>
      </c>
      <c r="S47" s="26">
        <v>-5.0715769999999998E-5</v>
      </c>
      <c r="T47" s="26">
        <v>0</v>
      </c>
      <c r="U47" s="7">
        <f t="shared" si="223"/>
        <v>1.8999999999999996E-2</v>
      </c>
      <c r="V47" s="7">
        <f t="shared" si="7"/>
        <v>0</v>
      </c>
      <c r="W47" s="7">
        <f t="shared" si="8"/>
        <v>493.62</v>
      </c>
      <c r="X47" s="7">
        <f t="shared" si="9"/>
        <v>0</v>
      </c>
      <c r="Y47" s="7">
        <f t="shared" si="224"/>
        <v>-5.0715769999999998E-5</v>
      </c>
      <c r="Z47" s="7">
        <f t="shared" si="11"/>
        <v>0</v>
      </c>
      <c r="AA47" s="7">
        <f t="shared" si="0"/>
        <v>-0.31477366371969573</v>
      </c>
      <c r="AB47" s="7">
        <f t="shared" si="225"/>
        <v>0</v>
      </c>
      <c r="AC47" s="7">
        <f t="shared" si="1"/>
        <v>493.61960070531143</v>
      </c>
      <c r="AD47" s="7">
        <f t="shared" si="13"/>
        <v>0</v>
      </c>
      <c r="AE47" s="7">
        <f t="shared" si="226"/>
        <v>-2.7507157700000003E-3</v>
      </c>
      <c r="AF47" s="7">
        <f t="shared" si="15"/>
        <v>0</v>
      </c>
      <c r="AG47" s="7">
        <f t="shared" si="2"/>
        <v>4.3999999999999997E-2</v>
      </c>
      <c r="AH47" s="7">
        <f t="shared" si="3"/>
        <v>0</v>
      </c>
      <c r="AI47" s="7">
        <f t="shared" si="4"/>
        <v>932.90509999999995</v>
      </c>
      <c r="AJ47" s="7">
        <f t="shared" si="16"/>
        <v>0</v>
      </c>
      <c r="AK47" s="7">
        <f t="shared" si="227"/>
        <v>-5.0715769999999998E-5</v>
      </c>
      <c r="AL47" s="7">
        <f t="shared" si="133"/>
        <v>0</v>
      </c>
      <c r="AM47" s="7">
        <f t="shared" si="228"/>
        <v>4.3999999999999997E-2</v>
      </c>
      <c r="AN47" s="7">
        <f t="shared" si="229"/>
        <v>-2.779224988859907</v>
      </c>
      <c r="AO47" s="7">
        <f t="shared" si="230"/>
        <v>2927.3970378150107</v>
      </c>
      <c r="AP47" s="7">
        <f t="shared" si="21"/>
        <v>3.6499999999999998E-4</v>
      </c>
      <c r="AQ47" s="7">
        <f t="shared" si="231"/>
        <v>-5.0715769999999998E-5</v>
      </c>
      <c r="AR47" s="7">
        <f t="shared" si="134"/>
        <v>0</v>
      </c>
      <c r="AS47" s="7">
        <f t="shared" si="232"/>
        <v>20.970879610439397</v>
      </c>
      <c r="AT47" s="7">
        <f t="shared" si="221"/>
        <v>0.11</v>
      </c>
      <c r="AU47" s="7">
        <f t="shared" si="233"/>
        <v>-405.7502883927188</v>
      </c>
      <c r="AV47" s="30">
        <f t="shared" si="26"/>
        <v>0</v>
      </c>
      <c r="AW47" s="7">
        <f t="shared" si="234"/>
        <v>-8.4947583174887244E-3</v>
      </c>
      <c r="AX47" s="7">
        <f t="shared" si="28"/>
        <v>0</v>
      </c>
    </row>
    <row r="48" spans="1:50">
      <c r="A48" t="str">
        <f t="shared" si="29"/>
        <v>PIPE.2932.T9</v>
      </c>
      <c r="B48" t="str">
        <f t="shared" si="5"/>
        <v>SA1_XTD9_PIPE</v>
      </c>
      <c r="C48" s="1" t="s">
        <v>48</v>
      </c>
      <c r="D48" s="2" t="s">
        <v>49</v>
      </c>
      <c r="E48" s="2" t="s">
        <v>97</v>
      </c>
      <c r="F48" s="2" t="s">
        <v>97</v>
      </c>
      <c r="G48" s="2" t="s">
        <v>148</v>
      </c>
      <c r="H48" s="2"/>
      <c r="I48" s="15" t="s">
        <v>149</v>
      </c>
      <c r="J48" s="1"/>
      <c r="K48" s="8">
        <v>73</v>
      </c>
      <c r="L48" s="6" t="s">
        <v>150</v>
      </c>
      <c r="M48" s="6"/>
      <c r="N48" s="6"/>
      <c r="O48" s="26">
        <v>4.3799999999999999E-2</v>
      </c>
      <c r="P48" s="26">
        <v>0</v>
      </c>
      <c r="Q48" s="26">
        <v>498.22</v>
      </c>
      <c r="R48" s="26">
        <v>0</v>
      </c>
      <c r="S48" s="26">
        <v>-5.0715769999999998E-5</v>
      </c>
      <c r="T48" s="26">
        <v>0</v>
      </c>
      <c r="U48" s="7">
        <f t="shared" si="223"/>
        <v>1.8799999999999997E-2</v>
      </c>
      <c r="V48" s="7">
        <f t="shared" si="7"/>
        <v>0</v>
      </c>
      <c r="W48" s="7">
        <f t="shared" si="8"/>
        <v>498.22</v>
      </c>
      <c r="X48" s="7">
        <f t="shared" si="9"/>
        <v>0</v>
      </c>
      <c r="Y48" s="7">
        <f t="shared" si="224"/>
        <v>-5.0715769999999998E-5</v>
      </c>
      <c r="Z48" s="7">
        <f t="shared" si="11"/>
        <v>0</v>
      </c>
      <c r="AA48" s="7">
        <f t="shared" si="0"/>
        <v>-0.32739364790040176</v>
      </c>
      <c r="AB48" s="7">
        <f t="shared" si="225"/>
        <v>0</v>
      </c>
      <c r="AC48" s="7">
        <f t="shared" si="1"/>
        <v>498.21958339832224</v>
      </c>
      <c r="AD48" s="7">
        <f t="shared" si="13"/>
        <v>0</v>
      </c>
      <c r="AE48" s="7">
        <f t="shared" si="226"/>
        <v>-2.7507157700000003E-3</v>
      </c>
      <c r="AF48" s="7">
        <f t="shared" si="15"/>
        <v>0</v>
      </c>
      <c r="AG48" s="7">
        <f t="shared" si="2"/>
        <v>4.3799999999999999E-2</v>
      </c>
      <c r="AH48" s="7">
        <f t="shared" si="3"/>
        <v>0</v>
      </c>
      <c r="AI48" s="7">
        <f t="shared" si="4"/>
        <v>937.50510000000008</v>
      </c>
      <c r="AJ48" s="7">
        <f t="shared" si="16"/>
        <v>0</v>
      </c>
      <c r="AK48" s="7">
        <f t="shared" si="227"/>
        <v>-5.0715769999999998E-5</v>
      </c>
      <c r="AL48" s="7">
        <f t="shared" si="133"/>
        <v>0</v>
      </c>
      <c r="AM48" s="7">
        <f t="shared" si="228"/>
        <v>4.3799999999999999E-2</v>
      </c>
      <c r="AN48" s="7">
        <f t="shared" si="229"/>
        <v>-2.7809045540683677</v>
      </c>
      <c r="AO48" s="7">
        <f t="shared" si="230"/>
        <v>2931.9970375083872</v>
      </c>
      <c r="AP48" s="7">
        <f t="shared" si="21"/>
        <v>3.6499999999999998E-4</v>
      </c>
      <c r="AQ48" s="7">
        <f t="shared" si="231"/>
        <v>-5.0715769999999998E-5</v>
      </c>
      <c r="AR48" s="7">
        <f t="shared" si="134"/>
        <v>0</v>
      </c>
      <c r="AS48" s="7">
        <f t="shared" si="232"/>
        <v>20.931837483440965</v>
      </c>
      <c r="AT48" s="7">
        <f t="shared" si="221"/>
        <v>0.11</v>
      </c>
      <c r="AU48" s="7">
        <f t="shared" si="233"/>
        <v>-401.15045407479812</v>
      </c>
      <c r="AV48" s="30">
        <f t="shared" si="26"/>
        <v>0</v>
      </c>
      <c r="AW48" s="7">
        <f t="shared" si="234"/>
        <v>-8.4947583174887244E-3</v>
      </c>
      <c r="AX48" s="7">
        <f t="shared" si="28"/>
        <v>0</v>
      </c>
    </row>
    <row r="49" spans="1:50">
      <c r="A49" t="str">
        <f t="shared" si="29"/>
        <v>PIPE.2933.T9</v>
      </c>
      <c r="B49" t="str">
        <f t="shared" si="5"/>
        <v>SA1_XTD9_PIPE</v>
      </c>
      <c r="C49" s="1" t="s">
        <v>48</v>
      </c>
      <c r="D49" s="2" t="s">
        <v>49</v>
      </c>
      <c r="E49" s="2" t="s">
        <v>97</v>
      </c>
      <c r="F49" s="2" t="s">
        <v>97</v>
      </c>
      <c r="G49" s="2" t="s">
        <v>148</v>
      </c>
      <c r="H49" s="2"/>
      <c r="I49" s="15" t="s">
        <v>149</v>
      </c>
      <c r="J49" s="1"/>
      <c r="K49" s="8">
        <v>73</v>
      </c>
      <c r="L49" s="6" t="s">
        <v>150</v>
      </c>
      <c r="M49" s="6"/>
      <c r="N49" s="6"/>
      <c r="O49" s="26">
        <v>4.3700000000000003E-2</v>
      </c>
      <c r="P49" s="26">
        <v>0</v>
      </c>
      <c r="Q49" s="26">
        <v>499.62</v>
      </c>
      <c r="R49" s="26">
        <v>0</v>
      </c>
      <c r="S49" s="26">
        <v>-5.0715769999999998E-5</v>
      </c>
      <c r="T49" s="26">
        <v>0</v>
      </c>
      <c r="U49" s="7">
        <f t="shared" si="223"/>
        <v>1.8700000000000001E-2</v>
      </c>
      <c r="V49" s="7">
        <f t="shared" si="7"/>
        <v>0</v>
      </c>
      <c r="W49" s="7">
        <f t="shared" si="8"/>
        <v>499.62</v>
      </c>
      <c r="X49" s="7">
        <f t="shared" si="9"/>
        <v>0</v>
      </c>
      <c r="Y49" s="7">
        <f t="shared" si="224"/>
        <v>-5.0715769999999998E-5</v>
      </c>
      <c r="Z49" s="7">
        <f t="shared" si="11"/>
        <v>0</v>
      </c>
      <c r="AA49" s="7">
        <f t="shared" si="0"/>
        <v>-0.33127364294320361</v>
      </c>
      <c r="AB49" s="7">
        <f t="shared" si="225"/>
        <v>0</v>
      </c>
      <c r="AC49" s="7">
        <f t="shared" si="1"/>
        <v>499.61957802532567</v>
      </c>
      <c r="AD49" s="7">
        <f t="shared" si="13"/>
        <v>0</v>
      </c>
      <c r="AE49" s="7">
        <f t="shared" si="226"/>
        <v>-2.7507157700000003E-3</v>
      </c>
      <c r="AF49" s="7">
        <f t="shared" si="15"/>
        <v>0</v>
      </c>
      <c r="AG49" s="7">
        <f t="shared" si="2"/>
        <v>4.3700000000000003E-2</v>
      </c>
      <c r="AH49" s="7">
        <f t="shared" si="3"/>
        <v>0</v>
      </c>
      <c r="AI49" s="7">
        <f t="shared" si="4"/>
        <v>938.90509999999995</v>
      </c>
      <c r="AJ49" s="7">
        <f t="shared" si="16"/>
        <v>0</v>
      </c>
      <c r="AK49" s="7">
        <f t="shared" si="227"/>
        <v>-5.0715769999999998E-5</v>
      </c>
      <c r="AL49" s="7">
        <f t="shared" si="133"/>
        <v>0</v>
      </c>
      <c r="AM49" s="7">
        <f t="shared" si="228"/>
        <v>4.3700000000000003E-2</v>
      </c>
      <c r="AN49" s="7">
        <f t="shared" si="229"/>
        <v>-2.7814157260883339</v>
      </c>
      <c r="AO49" s="7">
        <f t="shared" si="230"/>
        <v>2933.3970374150667</v>
      </c>
      <c r="AP49" s="7">
        <f t="shared" si="21"/>
        <v>3.6499999999999998E-4</v>
      </c>
      <c r="AQ49" s="7">
        <f t="shared" si="231"/>
        <v>-5.0715769999999998E-5</v>
      </c>
      <c r="AR49" s="7">
        <f t="shared" si="134"/>
        <v>0</v>
      </c>
      <c r="AS49" s="7">
        <f t="shared" si="232"/>
        <v>20.919915967923426</v>
      </c>
      <c r="AT49" s="7">
        <f t="shared" si="221"/>
        <v>0.11</v>
      </c>
      <c r="AU49" s="7">
        <f t="shared" si="233"/>
        <v>-399.75050483019407</v>
      </c>
      <c r="AV49" s="30">
        <f t="shared" si="26"/>
        <v>0</v>
      </c>
      <c r="AW49" s="7">
        <f t="shared" si="234"/>
        <v>-8.4947583174887244E-3</v>
      </c>
      <c r="AX49" s="7">
        <f t="shared" si="28"/>
        <v>0</v>
      </c>
    </row>
    <row r="50" spans="1:50">
      <c r="A50" t="str">
        <f t="shared" si="29"/>
        <v>PIPE.2938.T9</v>
      </c>
      <c r="B50" t="str">
        <f t="shared" si="5"/>
        <v>SA1_XTD9_PIPE</v>
      </c>
      <c r="C50" s="1" t="s">
        <v>48</v>
      </c>
      <c r="D50" s="2" t="s">
        <v>49</v>
      </c>
      <c r="E50" s="2" t="s">
        <v>97</v>
      </c>
      <c r="F50" s="2" t="s">
        <v>97</v>
      </c>
      <c r="G50" s="2" t="s">
        <v>148</v>
      </c>
      <c r="H50" s="2"/>
      <c r="I50" s="15" t="s">
        <v>149</v>
      </c>
      <c r="J50" s="1"/>
      <c r="K50" s="8">
        <v>73</v>
      </c>
      <c r="L50" s="6" t="s">
        <v>150</v>
      </c>
      <c r="M50" s="6"/>
      <c r="N50" s="6"/>
      <c r="O50" s="26">
        <v>4.3499999999999997E-2</v>
      </c>
      <c r="P50" s="26">
        <v>0</v>
      </c>
      <c r="Q50" s="26">
        <v>504.22</v>
      </c>
      <c r="R50" s="26">
        <v>0</v>
      </c>
      <c r="S50" s="26">
        <v>-5.0715769999999998E-5</v>
      </c>
      <c r="T50" s="26">
        <v>0</v>
      </c>
      <c r="U50" s="7">
        <f t="shared" si="223"/>
        <v>1.8499999999999996E-2</v>
      </c>
      <c r="V50" s="7">
        <f t="shared" si="7"/>
        <v>0</v>
      </c>
      <c r="W50" s="7">
        <f t="shared" si="8"/>
        <v>504.22</v>
      </c>
      <c r="X50" s="7">
        <f t="shared" si="9"/>
        <v>0</v>
      </c>
      <c r="Y50" s="7">
        <f t="shared" si="224"/>
        <v>-5.0715769999999998E-5</v>
      </c>
      <c r="Z50" s="7">
        <f t="shared" si="11"/>
        <v>0</v>
      </c>
      <c r="AA50" s="7">
        <f t="shared" si="0"/>
        <v>-0.34389362712390958</v>
      </c>
      <c r="AB50" s="7">
        <f t="shared" si="225"/>
        <v>0</v>
      </c>
      <c r="AC50" s="7">
        <f t="shared" si="1"/>
        <v>504.21956071833654</v>
      </c>
      <c r="AD50" s="7">
        <f t="shared" si="13"/>
        <v>0</v>
      </c>
      <c r="AE50" s="7">
        <f t="shared" si="226"/>
        <v>-2.7507157700000003E-3</v>
      </c>
      <c r="AF50" s="7">
        <f t="shared" si="15"/>
        <v>0</v>
      </c>
      <c r="AG50" s="7">
        <f t="shared" si="2"/>
        <v>4.3499999999999997E-2</v>
      </c>
      <c r="AH50" s="7">
        <f t="shared" si="3"/>
        <v>0</v>
      </c>
      <c r="AI50" s="7">
        <f t="shared" si="4"/>
        <v>943.50510000000008</v>
      </c>
      <c r="AJ50" s="7">
        <f t="shared" si="16"/>
        <v>0</v>
      </c>
      <c r="AK50" s="7">
        <f t="shared" si="227"/>
        <v>-5.0715769999999998E-5</v>
      </c>
      <c r="AL50" s="7">
        <f t="shared" si="133"/>
        <v>0</v>
      </c>
      <c r="AM50" s="7">
        <f t="shared" si="228"/>
        <v>4.3499999999999997E-2</v>
      </c>
      <c r="AN50" s="7">
        <f t="shared" si="229"/>
        <v>-2.7830952912967946</v>
      </c>
      <c r="AO50" s="7">
        <f t="shared" si="230"/>
        <v>2937.9970371084428</v>
      </c>
      <c r="AP50" s="7">
        <f t="shared" si="21"/>
        <v>3.6499999999999998E-4</v>
      </c>
      <c r="AQ50" s="7">
        <f t="shared" si="231"/>
        <v>-5.0715769999999998E-5</v>
      </c>
      <c r="AR50" s="7">
        <f t="shared" si="134"/>
        <v>0</v>
      </c>
      <c r="AS50" s="7">
        <f t="shared" si="232"/>
        <v>20.880873840924991</v>
      </c>
      <c r="AT50" s="7">
        <f t="shared" si="221"/>
        <v>0.11</v>
      </c>
      <c r="AU50" s="7">
        <f t="shared" si="233"/>
        <v>-395.15067051227345</v>
      </c>
      <c r="AV50" s="30">
        <f t="shared" si="26"/>
        <v>0</v>
      </c>
      <c r="AW50" s="7">
        <f t="shared" si="234"/>
        <v>-8.4947583174887244E-3</v>
      </c>
      <c r="AX50" s="7">
        <f t="shared" si="28"/>
        <v>0</v>
      </c>
    </row>
    <row r="51" spans="1:50">
      <c r="A51" t="str">
        <f t="shared" si="29"/>
        <v>PIPE.2942.T9</v>
      </c>
      <c r="B51" t="str">
        <f t="shared" si="5"/>
        <v>SA1_XTD9_PIPE</v>
      </c>
      <c r="C51" s="1" t="s">
        <v>48</v>
      </c>
      <c r="D51" s="2" t="s">
        <v>49</v>
      </c>
      <c r="E51" s="2" t="s">
        <v>97</v>
      </c>
      <c r="F51" s="2" t="s">
        <v>97</v>
      </c>
      <c r="G51" s="2" t="s">
        <v>148</v>
      </c>
      <c r="H51" s="2"/>
      <c r="I51" s="15" t="s">
        <v>149</v>
      </c>
      <c r="J51" s="1"/>
      <c r="K51" s="8">
        <v>73</v>
      </c>
      <c r="L51" s="6" t="s">
        <v>150</v>
      </c>
      <c r="M51" s="6"/>
      <c r="N51" s="6"/>
      <c r="O51" s="26">
        <v>4.3299999999999998E-2</v>
      </c>
      <c r="P51" s="26">
        <v>0</v>
      </c>
      <c r="Q51" s="26">
        <v>507.92</v>
      </c>
      <c r="R51" s="26">
        <v>0</v>
      </c>
      <c r="S51" s="26">
        <v>-5.0715769999999998E-5</v>
      </c>
      <c r="T51" s="26">
        <v>0</v>
      </c>
      <c r="U51" s="7">
        <f t="shared" si="223"/>
        <v>1.8299999999999997E-2</v>
      </c>
      <c r="V51" s="7">
        <f t="shared" si="7"/>
        <v>0</v>
      </c>
      <c r="W51" s="7">
        <f t="shared" si="8"/>
        <v>507.92</v>
      </c>
      <c r="X51" s="7">
        <f t="shared" si="9"/>
        <v>0</v>
      </c>
      <c r="Y51" s="7">
        <f t="shared" si="224"/>
        <v>-5.0715769999999998E-5</v>
      </c>
      <c r="Z51" s="7">
        <f t="shared" si="11"/>
        <v>0</v>
      </c>
      <c r="AA51" s="7">
        <f t="shared" si="0"/>
        <v>-0.35408361425706447</v>
      </c>
      <c r="AB51" s="7">
        <f t="shared" si="225"/>
        <v>0</v>
      </c>
      <c r="AC51" s="7">
        <f t="shared" si="1"/>
        <v>507.91954669184543</v>
      </c>
      <c r="AD51" s="7">
        <f t="shared" si="13"/>
        <v>0</v>
      </c>
      <c r="AE51" s="7">
        <f t="shared" si="226"/>
        <v>-2.7507157700000003E-3</v>
      </c>
      <c r="AF51" s="7">
        <f t="shared" si="15"/>
        <v>0</v>
      </c>
      <c r="AG51" s="7">
        <f t="shared" si="2"/>
        <v>4.3299999999999998E-2</v>
      </c>
      <c r="AH51" s="7">
        <f t="shared" si="3"/>
        <v>0</v>
      </c>
      <c r="AI51" s="7">
        <f t="shared" si="4"/>
        <v>947.20510000000013</v>
      </c>
      <c r="AJ51" s="7">
        <f t="shared" si="16"/>
        <v>0</v>
      </c>
      <c r="AK51" s="7">
        <f t="shared" si="227"/>
        <v>-5.0715769999999998E-5</v>
      </c>
      <c r="AL51" s="7">
        <f t="shared" si="133"/>
        <v>0</v>
      </c>
      <c r="AM51" s="7">
        <f t="shared" si="228"/>
        <v>4.3299999999999998E-2</v>
      </c>
      <c r="AN51" s="7">
        <f t="shared" si="229"/>
        <v>-2.7844462459209911</v>
      </c>
      <c r="AO51" s="7">
        <f t="shared" si="230"/>
        <v>2941.6970368618108</v>
      </c>
      <c r="AP51" s="7">
        <f t="shared" si="21"/>
        <v>3.6499999999999998E-4</v>
      </c>
      <c r="AQ51" s="7">
        <f t="shared" si="231"/>
        <v>-5.0715769999999998E-5</v>
      </c>
      <c r="AR51" s="7">
        <f t="shared" si="134"/>
        <v>0</v>
      </c>
      <c r="AS51" s="7">
        <f t="shared" si="232"/>
        <v>20.849431261908236</v>
      </c>
      <c r="AT51" s="7">
        <f t="shared" si="221"/>
        <v>0.11</v>
      </c>
      <c r="AU51" s="7">
        <f t="shared" si="233"/>
        <v>-391.45080410870895</v>
      </c>
      <c r="AV51" s="30">
        <f t="shared" si="26"/>
        <v>0</v>
      </c>
      <c r="AW51" s="7">
        <f t="shared" si="234"/>
        <v>-8.4947583174887244E-3</v>
      </c>
      <c r="AX51" s="7">
        <f t="shared" si="28"/>
        <v>0</v>
      </c>
    </row>
    <row r="52" spans="1:50">
      <c r="A52" t="str">
        <f t="shared" si="29"/>
        <v>PIPE.2945.T9</v>
      </c>
      <c r="B52" t="str">
        <f t="shared" si="5"/>
        <v>SA1_XTD9_PIPE</v>
      </c>
      <c r="C52" s="1" t="s">
        <v>48</v>
      </c>
      <c r="D52" s="2" t="s">
        <v>49</v>
      </c>
      <c r="E52" s="2" t="s">
        <v>97</v>
      </c>
      <c r="F52" s="2" t="s">
        <v>97</v>
      </c>
      <c r="G52" s="2" t="s">
        <v>148</v>
      </c>
      <c r="H52" s="2"/>
      <c r="I52" s="15" t="s">
        <v>149</v>
      </c>
      <c r="J52" s="1"/>
      <c r="K52" s="8">
        <v>73</v>
      </c>
      <c r="L52" s="6" t="s">
        <v>150</v>
      </c>
      <c r="M52" s="6"/>
      <c r="N52" s="6"/>
      <c r="O52" s="26">
        <v>4.3099999999999999E-2</v>
      </c>
      <c r="P52" s="26">
        <v>0</v>
      </c>
      <c r="Q52" s="26">
        <v>511.62</v>
      </c>
      <c r="R52" s="26">
        <v>0</v>
      </c>
      <c r="S52" s="26">
        <v>-5.0715769999999998E-5</v>
      </c>
      <c r="T52" s="26">
        <v>0</v>
      </c>
      <c r="U52" s="7">
        <f t="shared" si="223"/>
        <v>1.8099999999999998E-2</v>
      </c>
      <c r="V52" s="7">
        <f t="shared" si="7"/>
        <v>0</v>
      </c>
      <c r="W52" s="7">
        <f t="shared" si="8"/>
        <v>511.62</v>
      </c>
      <c r="X52" s="7">
        <f t="shared" si="9"/>
        <v>0</v>
      </c>
      <c r="Y52" s="7">
        <f t="shared" si="224"/>
        <v>-5.0715769999999998E-5</v>
      </c>
      <c r="Z52" s="7">
        <f t="shared" si="11"/>
        <v>0</v>
      </c>
      <c r="AA52" s="7">
        <f t="shared" si="0"/>
        <v>-0.3642736013902193</v>
      </c>
      <c r="AB52" s="7">
        <f t="shared" si="225"/>
        <v>0</v>
      </c>
      <c r="AC52" s="7">
        <f t="shared" si="1"/>
        <v>511.6195326653542</v>
      </c>
      <c r="AD52" s="7">
        <f t="shared" si="13"/>
        <v>0</v>
      </c>
      <c r="AE52" s="7">
        <f t="shared" si="226"/>
        <v>-2.7507157700000003E-3</v>
      </c>
      <c r="AF52" s="7">
        <f t="shared" si="15"/>
        <v>0</v>
      </c>
      <c r="AG52" s="7">
        <f t="shared" si="2"/>
        <v>4.3099999999999999E-2</v>
      </c>
      <c r="AH52" s="7">
        <f t="shared" si="3"/>
        <v>0</v>
      </c>
      <c r="AI52" s="7">
        <f t="shared" si="4"/>
        <v>950.90509999999995</v>
      </c>
      <c r="AJ52" s="7">
        <f t="shared" si="16"/>
        <v>0</v>
      </c>
      <c r="AK52" s="7">
        <f t="shared" si="227"/>
        <v>-5.0715769999999998E-5</v>
      </c>
      <c r="AL52" s="7">
        <f t="shared" si="133"/>
        <v>0</v>
      </c>
      <c r="AM52" s="7">
        <f t="shared" si="228"/>
        <v>4.3099999999999999E-2</v>
      </c>
      <c r="AN52" s="7">
        <f t="shared" si="229"/>
        <v>-2.7857972005451881</v>
      </c>
      <c r="AO52" s="7">
        <f t="shared" si="230"/>
        <v>2945.3970366151784</v>
      </c>
      <c r="AP52" s="7">
        <f t="shared" si="21"/>
        <v>3.6499999999999998E-4</v>
      </c>
      <c r="AQ52" s="7">
        <f t="shared" si="231"/>
        <v>-5.0715769999999998E-5</v>
      </c>
      <c r="AR52" s="7">
        <f t="shared" si="134"/>
        <v>0</v>
      </c>
      <c r="AS52" s="7">
        <f t="shared" si="232"/>
        <v>20.817988682891482</v>
      </c>
      <c r="AT52" s="7">
        <f t="shared" si="221"/>
        <v>0.11</v>
      </c>
      <c r="AU52" s="7">
        <f t="shared" si="233"/>
        <v>-387.75093770514474</v>
      </c>
      <c r="AV52" s="30">
        <f t="shared" si="26"/>
        <v>0</v>
      </c>
      <c r="AW52" s="7">
        <f t="shared" si="234"/>
        <v>-8.4947583174887244E-3</v>
      </c>
      <c r="AX52" s="7">
        <f t="shared" si="28"/>
        <v>0</v>
      </c>
    </row>
    <row r="53" spans="1:50">
      <c r="A53" t="str">
        <f t="shared" si="29"/>
        <v>PIPE.2950.T9</v>
      </c>
      <c r="B53" t="str">
        <f t="shared" si="5"/>
        <v>SA1_XTD9_PIPE</v>
      </c>
      <c r="C53" s="1" t="s">
        <v>48</v>
      </c>
      <c r="D53" s="2" t="s">
        <v>49</v>
      </c>
      <c r="E53" s="2" t="s">
        <v>97</v>
      </c>
      <c r="F53" s="2" t="s">
        <v>97</v>
      </c>
      <c r="G53" s="2" t="s">
        <v>148</v>
      </c>
      <c r="H53" s="2"/>
      <c r="I53" s="15" t="s">
        <v>149</v>
      </c>
      <c r="J53" s="1"/>
      <c r="K53" s="8">
        <v>73</v>
      </c>
      <c r="L53" s="6" t="s">
        <v>150</v>
      </c>
      <c r="M53" s="6"/>
      <c r="N53" s="6"/>
      <c r="O53" s="26">
        <v>4.2900000000000001E-2</v>
      </c>
      <c r="P53" s="26">
        <v>0</v>
      </c>
      <c r="Q53" s="26">
        <v>516.22</v>
      </c>
      <c r="R53" s="26">
        <v>0</v>
      </c>
      <c r="S53" s="26">
        <v>-5.0715769999999998E-5</v>
      </c>
      <c r="T53" s="26">
        <v>0</v>
      </c>
      <c r="U53" s="7">
        <f t="shared" si="223"/>
        <v>1.7899999999999999E-2</v>
      </c>
      <c r="V53" s="7">
        <f t="shared" si="7"/>
        <v>0</v>
      </c>
      <c r="W53" s="7">
        <f t="shared" si="8"/>
        <v>516.22</v>
      </c>
      <c r="X53" s="7">
        <f t="shared" si="9"/>
        <v>0</v>
      </c>
      <c r="Y53" s="7">
        <f t="shared" si="224"/>
        <v>-5.0715769999999998E-5</v>
      </c>
      <c r="Z53" s="7">
        <f t="shared" si="11"/>
        <v>0</v>
      </c>
      <c r="AA53" s="7">
        <f t="shared" si="0"/>
        <v>-0.37689358557092523</v>
      </c>
      <c r="AB53" s="7">
        <f t="shared" si="225"/>
        <v>0</v>
      </c>
      <c r="AC53" s="7">
        <f t="shared" si="1"/>
        <v>516.21951535836502</v>
      </c>
      <c r="AD53" s="7">
        <f t="shared" si="13"/>
        <v>0</v>
      </c>
      <c r="AE53" s="7">
        <f t="shared" si="226"/>
        <v>-2.7507157700000003E-3</v>
      </c>
      <c r="AF53" s="7">
        <f t="shared" si="15"/>
        <v>0</v>
      </c>
      <c r="AG53" s="7">
        <f t="shared" si="2"/>
        <v>4.2900000000000001E-2</v>
      </c>
      <c r="AH53" s="7">
        <f t="shared" si="3"/>
        <v>0</v>
      </c>
      <c r="AI53" s="7">
        <f t="shared" si="4"/>
        <v>955.50510000000008</v>
      </c>
      <c r="AJ53" s="7">
        <f t="shared" si="16"/>
        <v>0</v>
      </c>
      <c r="AK53" s="7">
        <f t="shared" si="227"/>
        <v>-5.0715769999999998E-5</v>
      </c>
      <c r="AL53" s="7">
        <f t="shared" si="133"/>
        <v>0</v>
      </c>
      <c r="AM53" s="7">
        <f t="shared" si="228"/>
        <v>4.2900000000000001E-2</v>
      </c>
      <c r="AN53" s="7">
        <f t="shared" si="229"/>
        <v>-2.7874767657536488</v>
      </c>
      <c r="AO53" s="7">
        <f t="shared" si="230"/>
        <v>2949.9970363085549</v>
      </c>
      <c r="AP53" s="7">
        <f t="shared" si="21"/>
        <v>3.6499999999999998E-4</v>
      </c>
      <c r="AQ53" s="7">
        <f t="shared" si="231"/>
        <v>-5.0715769999999998E-5</v>
      </c>
      <c r="AR53" s="7">
        <f t="shared" si="134"/>
        <v>0</v>
      </c>
      <c r="AS53" s="7">
        <f t="shared" si="232"/>
        <v>20.778946555893047</v>
      </c>
      <c r="AT53" s="7">
        <f t="shared" si="221"/>
        <v>0.11</v>
      </c>
      <c r="AU53" s="7">
        <f t="shared" si="233"/>
        <v>-383.15110338722405</v>
      </c>
      <c r="AV53" s="30">
        <f t="shared" si="26"/>
        <v>0</v>
      </c>
      <c r="AW53" s="7">
        <f t="shared" si="234"/>
        <v>-8.4947583174887244E-3</v>
      </c>
      <c r="AX53" s="7">
        <f t="shared" si="28"/>
        <v>0</v>
      </c>
    </row>
    <row r="54" spans="1:50">
      <c r="A54" t="str">
        <f t="shared" si="29"/>
        <v>PIPE.2951.T9</v>
      </c>
      <c r="B54" t="str">
        <f t="shared" si="5"/>
        <v>SA1_XTD9_PIPE</v>
      </c>
      <c r="C54" s="1" t="s">
        <v>48</v>
      </c>
      <c r="D54" s="2" t="s">
        <v>49</v>
      </c>
      <c r="E54" s="2" t="s">
        <v>97</v>
      </c>
      <c r="F54" s="2" t="s">
        <v>97</v>
      </c>
      <c r="G54" s="2" t="s">
        <v>148</v>
      </c>
      <c r="H54" s="2"/>
      <c r="I54" s="15" t="s">
        <v>149</v>
      </c>
      <c r="J54" s="1"/>
      <c r="K54" s="8">
        <v>73</v>
      </c>
      <c r="L54" s="6" t="s">
        <v>150</v>
      </c>
      <c r="M54" s="6"/>
      <c r="N54" s="6"/>
      <c r="O54" s="26">
        <v>4.2799999999999998E-2</v>
      </c>
      <c r="P54" s="26">
        <v>0</v>
      </c>
      <c r="Q54" s="26">
        <v>517.54499999999996</v>
      </c>
      <c r="R54" s="26">
        <v>0</v>
      </c>
      <c r="S54" s="26">
        <v>-5.0715769999999998E-5</v>
      </c>
      <c r="T54" s="26">
        <v>0</v>
      </c>
      <c r="U54" s="7">
        <f t="shared" si="223"/>
        <v>1.7799999999999996E-2</v>
      </c>
      <c r="V54" s="7">
        <f t="shared" si="7"/>
        <v>0</v>
      </c>
      <c r="W54" s="7">
        <f t="shared" si="8"/>
        <v>517.54499999999996</v>
      </c>
      <c r="X54" s="7">
        <f t="shared" si="9"/>
        <v>0</v>
      </c>
      <c r="Y54" s="7">
        <f t="shared" si="224"/>
        <v>-5.0715769999999998E-5</v>
      </c>
      <c r="Z54" s="7">
        <f t="shared" si="11"/>
        <v>0</v>
      </c>
      <c r="AA54" s="7">
        <f t="shared" si="0"/>
        <v>-0.38057108085976438</v>
      </c>
      <c r="AB54" s="7">
        <f t="shared" si="225"/>
        <v>0</v>
      </c>
      <c r="AC54" s="7">
        <f t="shared" si="1"/>
        <v>517.54451025874323</v>
      </c>
      <c r="AD54" s="7">
        <f t="shared" si="13"/>
        <v>0</v>
      </c>
      <c r="AE54" s="7">
        <f t="shared" si="226"/>
        <v>-2.7507157700000003E-3</v>
      </c>
      <c r="AF54" s="7">
        <f t="shared" si="15"/>
        <v>0</v>
      </c>
      <c r="AG54" s="7">
        <f t="shared" si="2"/>
        <v>4.2799999999999998E-2</v>
      </c>
      <c r="AH54" s="7">
        <f t="shared" si="3"/>
        <v>0</v>
      </c>
      <c r="AI54" s="7">
        <f t="shared" si="4"/>
        <v>956.8300999999999</v>
      </c>
      <c r="AJ54" s="7">
        <f t="shared" si="16"/>
        <v>0</v>
      </c>
      <c r="AK54" s="7">
        <f t="shared" si="227"/>
        <v>-5.0715769999999998E-5</v>
      </c>
      <c r="AL54" s="7">
        <f t="shared" si="133"/>
        <v>0</v>
      </c>
      <c r="AM54" s="7">
        <f t="shared" si="228"/>
        <v>4.2799999999999998E-2</v>
      </c>
      <c r="AN54" s="7">
        <f t="shared" si="229"/>
        <v>-2.7879605535582597</v>
      </c>
      <c r="AO54" s="7">
        <f t="shared" si="230"/>
        <v>2951.3220362202337</v>
      </c>
      <c r="AP54" s="7">
        <f t="shared" si="21"/>
        <v>3.6499999999999998E-4</v>
      </c>
      <c r="AQ54" s="7">
        <f t="shared" si="231"/>
        <v>-5.0715769999999998E-5</v>
      </c>
      <c r="AR54" s="7">
        <f t="shared" si="134"/>
        <v>0</v>
      </c>
      <c r="AS54" s="7">
        <f t="shared" si="232"/>
        <v>20.767658336040654</v>
      </c>
      <c r="AT54" s="7">
        <f t="shared" si="221"/>
        <v>0.11</v>
      </c>
      <c r="AU54" s="7">
        <f t="shared" si="233"/>
        <v>-381.82615146881642</v>
      </c>
      <c r="AV54" s="30">
        <f t="shared" si="26"/>
        <v>0</v>
      </c>
      <c r="AW54" s="7">
        <f t="shared" si="234"/>
        <v>-8.4947583174887244E-3</v>
      </c>
      <c r="AX54" s="7">
        <f t="shared" si="28"/>
        <v>0</v>
      </c>
    </row>
    <row r="55" spans="1:50">
      <c r="A55" t="str">
        <f t="shared" si="29"/>
        <v>PIPE.2957.T9</v>
      </c>
      <c r="B55" t="str">
        <f t="shared" si="5"/>
        <v>SA1_XTD9_PIPE</v>
      </c>
      <c r="C55" s="1" t="s">
        <v>48</v>
      </c>
      <c r="D55" s="2" t="s">
        <v>49</v>
      </c>
      <c r="E55" s="2" t="s">
        <v>97</v>
      </c>
      <c r="F55" s="2" t="s">
        <v>97</v>
      </c>
      <c r="G55" s="2" t="s">
        <v>148</v>
      </c>
      <c r="H55" s="2"/>
      <c r="I55" s="15" t="s">
        <v>149</v>
      </c>
      <c r="J55" s="1"/>
      <c r="K55" s="8">
        <v>73</v>
      </c>
      <c r="L55" s="6" t="s">
        <v>150</v>
      </c>
      <c r="M55" s="6"/>
      <c r="N55" s="6"/>
      <c r="O55" s="26">
        <v>4.2599999999999999E-2</v>
      </c>
      <c r="P55" s="26">
        <v>0</v>
      </c>
      <c r="Q55" s="26">
        <v>522.97</v>
      </c>
      <c r="R55" s="26">
        <v>0</v>
      </c>
      <c r="S55" s="26">
        <v>-5.0715769999999998E-5</v>
      </c>
      <c r="T55" s="26">
        <v>0</v>
      </c>
      <c r="U55" s="7">
        <f t="shared" si="223"/>
        <v>1.7599999999999998E-2</v>
      </c>
      <c r="V55" s="7">
        <f t="shared" si="7"/>
        <v>0</v>
      </c>
      <c r="W55" s="7">
        <f t="shared" si="8"/>
        <v>522.97</v>
      </c>
      <c r="X55" s="7">
        <f t="shared" si="9"/>
        <v>0</v>
      </c>
      <c r="Y55" s="7">
        <f t="shared" si="224"/>
        <v>-5.0715769999999998E-5</v>
      </c>
      <c r="Z55" s="7">
        <f t="shared" si="11"/>
        <v>0</v>
      </c>
      <c r="AA55" s="7">
        <f t="shared" si="0"/>
        <v>-0.39541856233405898</v>
      </c>
      <c r="AB55" s="7">
        <f t="shared" si="225"/>
        <v>0</v>
      </c>
      <c r="AC55" s="7">
        <f t="shared" si="1"/>
        <v>522.96948994463105</v>
      </c>
      <c r="AD55" s="7">
        <f t="shared" si="13"/>
        <v>0</v>
      </c>
      <c r="AE55" s="7">
        <f t="shared" si="226"/>
        <v>-2.7507157700000003E-3</v>
      </c>
      <c r="AF55" s="7">
        <f t="shared" si="15"/>
        <v>0</v>
      </c>
      <c r="AG55" s="7">
        <f t="shared" si="2"/>
        <v>4.2599999999999999E-2</v>
      </c>
      <c r="AH55" s="7">
        <f t="shared" si="3"/>
        <v>0</v>
      </c>
      <c r="AI55" s="7">
        <f t="shared" si="4"/>
        <v>962.25510000000008</v>
      </c>
      <c r="AJ55" s="7">
        <f t="shared" si="16"/>
        <v>0</v>
      </c>
      <c r="AK55" s="7">
        <f t="shared" si="227"/>
        <v>-5.0715769999999998E-5</v>
      </c>
      <c r="AL55" s="7">
        <f t="shared" si="133"/>
        <v>0</v>
      </c>
      <c r="AM55" s="7">
        <f t="shared" si="228"/>
        <v>4.2599999999999999E-2</v>
      </c>
      <c r="AN55" s="7">
        <f t="shared" si="229"/>
        <v>-2.7899413451356292</v>
      </c>
      <c r="AO55" s="7">
        <f t="shared" si="230"/>
        <v>2956.7470358586174</v>
      </c>
      <c r="AP55" s="7">
        <f t="shared" si="21"/>
        <v>3.6499999999999998E-4</v>
      </c>
      <c r="AQ55" s="7">
        <f t="shared" si="231"/>
        <v>-5.0715769999999998E-5</v>
      </c>
      <c r="AR55" s="7">
        <f t="shared" si="134"/>
        <v>0</v>
      </c>
      <c r="AS55" s="7">
        <f t="shared" si="232"/>
        <v>20.721649956725681</v>
      </c>
      <c r="AT55" s="7">
        <f t="shared" si="221"/>
        <v>0.11</v>
      </c>
      <c r="AU55" s="7">
        <f t="shared" si="233"/>
        <v>-376.40134656273597</v>
      </c>
      <c r="AV55" s="30">
        <f t="shared" si="26"/>
        <v>0</v>
      </c>
      <c r="AW55" s="7">
        <f t="shared" si="234"/>
        <v>-8.4947583174887244E-3</v>
      </c>
      <c r="AX55" s="7">
        <f t="shared" si="28"/>
        <v>0</v>
      </c>
    </row>
    <row r="56" spans="1:50">
      <c r="A56" t="str">
        <f t="shared" si="29"/>
        <v>PIPE.2960.T9</v>
      </c>
      <c r="B56" t="str">
        <f t="shared" si="5"/>
        <v>SA1_XTD9_PIPE</v>
      </c>
      <c r="C56" s="1" t="s">
        <v>48</v>
      </c>
      <c r="D56" s="2" t="s">
        <v>49</v>
      </c>
      <c r="E56" s="2" t="s">
        <v>97</v>
      </c>
      <c r="F56" s="2" t="s">
        <v>97</v>
      </c>
      <c r="G56" s="2" t="s">
        <v>148</v>
      </c>
      <c r="H56" s="2"/>
      <c r="I56" s="15" t="s">
        <v>149</v>
      </c>
      <c r="J56" s="1"/>
      <c r="K56" s="8">
        <v>73</v>
      </c>
      <c r="L56" s="6" t="s">
        <v>150</v>
      </c>
      <c r="M56" s="6"/>
      <c r="N56" s="6"/>
      <c r="O56" s="26">
        <v>4.24E-2</v>
      </c>
      <c r="P56" s="26">
        <v>0</v>
      </c>
      <c r="Q56" s="26">
        <v>526.66999999999996</v>
      </c>
      <c r="R56" s="26">
        <v>0</v>
      </c>
      <c r="S56" s="26">
        <v>-5.0715769999999998E-5</v>
      </c>
      <c r="T56" s="26">
        <v>0</v>
      </c>
      <c r="U56" s="7">
        <f t="shared" si="223"/>
        <v>1.7399999999999999E-2</v>
      </c>
      <c r="V56" s="7">
        <f t="shared" si="7"/>
        <v>0</v>
      </c>
      <c r="W56" s="7">
        <f t="shared" si="8"/>
        <v>526.66999999999996</v>
      </c>
      <c r="X56" s="7">
        <f t="shared" si="9"/>
        <v>0</v>
      </c>
      <c r="Y56" s="7">
        <f t="shared" si="224"/>
        <v>-5.0715769999999998E-5</v>
      </c>
      <c r="Z56" s="7">
        <f t="shared" si="11"/>
        <v>0</v>
      </c>
      <c r="AA56" s="7">
        <f t="shared" si="0"/>
        <v>-0.4056085494672137</v>
      </c>
      <c r="AB56" s="7">
        <f t="shared" si="225"/>
        <v>0</v>
      </c>
      <c r="AC56" s="7">
        <f t="shared" si="1"/>
        <v>526.66947591813982</v>
      </c>
      <c r="AD56" s="7">
        <f t="shared" si="13"/>
        <v>0</v>
      </c>
      <c r="AE56" s="7">
        <f t="shared" si="226"/>
        <v>-2.7507157700000003E-3</v>
      </c>
      <c r="AF56" s="7">
        <f t="shared" si="15"/>
        <v>0</v>
      </c>
      <c r="AG56" s="7">
        <f t="shared" si="2"/>
        <v>4.24E-2</v>
      </c>
      <c r="AH56" s="7">
        <f t="shared" si="3"/>
        <v>0</v>
      </c>
      <c r="AI56" s="7">
        <f t="shared" si="4"/>
        <v>965.9550999999999</v>
      </c>
      <c r="AJ56" s="7">
        <f t="shared" si="16"/>
        <v>0</v>
      </c>
      <c r="AK56" s="7">
        <f t="shared" si="227"/>
        <v>-5.0715769999999998E-5</v>
      </c>
      <c r="AL56" s="7">
        <f t="shared" si="133"/>
        <v>0</v>
      </c>
      <c r="AM56" s="7">
        <f t="shared" si="228"/>
        <v>4.24E-2</v>
      </c>
      <c r="AN56" s="7">
        <f t="shared" si="229"/>
        <v>-2.7912922997598257</v>
      </c>
      <c r="AO56" s="7">
        <f t="shared" si="230"/>
        <v>2960.447035611985</v>
      </c>
      <c r="AP56" s="7">
        <f t="shared" si="21"/>
        <v>3.6499999999999998E-4</v>
      </c>
      <c r="AQ56" s="7">
        <f t="shared" si="231"/>
        <v>-5.0715769999999998E-5</v>
      </c>
      <c r="AR56" s="7">
        <f t="shared" si="134"/>
        <v>0</v>
      </c>
      <c r="AS56" s="7">
        <f t="shared" si="232"/>
        <v>20.69020737770893</v>
      </c>
      <c r="AT56" s="7">
        <f t="shared" si="221"/>
        <v>0.11</v>
      </c>
      <c r="AU56" s="7">
        <f t="shared" si="233"/>
        <v>-372.70148015917169</v>
      </c>
      <c r="AV56" s="30">
        <f t="shared" si="26"/>
        <v>0</v>
      </c>
      <c r="AW56" s="7">
        <f t="shared" si="234"/>
        <v>-8.4947583174887244E-3</v>
      </c>
      <c r="AX56" s="7">
        <f t="shared" si="28"/>
        <v>0</v>
      </c>
    </row>
    <row r="57" spans="1:50">
      <c r="A57" t="str">
        <f t="shared" si="29"/>
        <v>PIPE.2964.T9</v>
      </c>
      <c r="B57" t="str">
        <f t="shared" si="5"/>
        <v>SA1_XTD9_PIPE</v>
      </c>
      <c r="C57" s="1" t="s">
        <v>48</v>
      </c>
      <c r="D57" s="2" t="s">
        <v>49</v>
      </c>
      <c r="E57" s="2" t="s">
        <v>97</v>
      </c>
      <c r="F57" s="2" t="s">
        <v>97</v>
      </c>
      <c r="G57" s="2" t="s">
        <v>148</v>
      </c>
      <c r="H57" s="2"/>
      <c r="I57" s="15" t="s">
        <v>149</v>
      </c>
      <c r="J57" s="1"/>
      <c r="K57" s="8">
        <v>73</v>
      </c>
      <c r="L57" s="6" t="s">
        <v>150</v>
      </c>
      <c r="M57" s="6"/>
      <c r="N57" s="6"/>
      <c r="O57" s="26">
        <v>4.2200000000000001E-2</v>
      </c>
      <c r="P57" s="26">
        <v>0</v>
      </c>
      <c r="Q57" s="26">
        <v>530.37</v>
      </c>
      <c r="R57" s="26">
        <v>0</v>
      </c>
      <c r="S57" s="26">
        <v>-5.0715769999999998E-5</v>
      </c>
      <c r="T57" s="26">
        <v>0</v>
      </c>
      <c r="U57" s="7">
        <f t="shared" si="223"/>
        <v>1.72E-2</v>
      </c>
      <c r="V57" s="7">
        <f t="shared" si="7"/>
        <v>0</v>
      </c>
      <c r="W57" s="7">
        <f t="shared" si="8"/>
        <v>530.37</v>
      </c>
      <c r="X57" s="7">
        <f t="shared" si="9"/>
        <v>0</v>
      </c>
      <c r="Y57" s="7">
        <f t="shared" si="224"/>
        <v>-5.0715769999999998E-5</v>
      </c>
      <c r="Z57" s="7">
        <f t="shared" si="11"/>
        <v>0</v>
      </c>
      <c r="AA57" s="7">
        <f t="shared" si="0"/>
        <v>-0.4157985366003687</v>
      </c>
      <c r="AB57" s="7">
        <f t="shared" si="225"/>
        <v>0</v>
      </c>
      <c r="AC57" s="7">
        <f t="shared" si="1"/>
        <v>530.36946189164871</v>
      </c>
      <c r="AD57" s="7">
        <f t="shared" si="13"/>
        <v>0</v>
      </c>
      <c r="AE57" s="7">
        <f t="shared" si="226"/>
        <v>-2.7507157700000003E-3</v>
      </c>
      <c r="AF57" s="7">
        <f t="shared" si="15"/>
        <v>0</v>
      </c>
      <c r="AG57" s="7">
        <f t="shared" si="2"/>
        <v>4.2200000000000001E-2</v>
      </c>
      <c r="AH57" s="7">
        <f t="shared" si="3"/>
        <v>0</v>
      </c>
      <c r="AI57" s="7">
        <f t="shared" si="4"/>
        <v>969.65509999999995</v>
      </c>
      <c r="AJ57" s="7">
        <f t="shared" si="16"/>
        <v>0</v>
      </c>
      <c r="AK57" s="7">
        <f t="shared" si="227"/>
        <v>-5.0715769999999998E-5</v>
      </c>
      <c r="AL57" s="7">
        <f t="shared" si="133"/>
        <v>0</v>
      </c>
      <c r="AM57" s="7">
        <f t="shared" si="228"/>
        <v>4.2200000000000001E-2</v>
      </c>
      <c r="AN57" s="7">
        <f t="shared" si="229"/>
        <v>-2.7926432543840223</v>
      </c>
      <c r="AO57" s="7">
        <f t="shared" si="230"/>
        <v>2964.1470353653531</v>
      </c>
      <c r="AP57" s="7">
        <f t="shared" si="21"/>
        <v>3.6499999999999998E-4</v>
      </c>
      <c r="AQ57" s="7">
        <f t="shared" si="231"/>
        <v>-5.0715769999999998E-5</v>
      </c>
      <c r="AR57" s="7">
        <f t="shared" si="134"/>
        <v>0</v>
      </c>
      <c r="AS57" s="7">
        <f t="shared" si="232"/>
        <v>20.658764798692172</v>
      </c>
      <c r="AT57" s="7">
        <f t="shared" si="221"/>
        <v>0.11</v>
      </c>
      <c r="AU57" s="7">
        <f t="shared" si="233"/>
        <v>-369.00161375560725</v>
      </c>
      <c r="AV57" s="30">
        <f t="shared" si="26"/>
        <v>0</v>
      </c>
      <c r="AW57" s="7">
        <f t="shared" si="234"/>
        <v>-8.4947583174887244E-3</v>
      </c>
      <c r="AX57" s="7">
        <f t="shared" si="28"/>
        <v>0</v>
      </c>
    </row>
    <row r="58" spans="1:50">
      <c r="A58" t="str">
        <f t="shared" si="29"/>
        <v>PIPE.2969.T9</v>
      </c>
      <c r="B58" t="str">
        <f t="shared" si="5"/>
        <v>SA1_XTD9_PIPE</v>
      </c>
      <c r="C58" s="1" t="s">
        <v>48</v>
      </c>
      <c r="D58" s="2" t="s">
        <v>49</v>
      </c>
      <c r="E58" s="2" t="s">
        <v>97</v>
      </c>
      <c r="F58" s="2" t="s">
        <v>97</v>
      </c>
      <c r="G58" s="2" t="s">
        <v>148</v>
      </c>
      <c r="H58" s="2"/>
      <c r="I58" s="15" t="s">
        <v>149</v>
      </c>
      <c r="J58" s="1"/>
      <c r="K58" s="8">
        <v>73</v>
      </c>
      <c r="L58" s="6" t="s">
        <v>150</v>
      </c>
      <c r="M58" s="6"/>
      <c r="N58" s="6"/>
      <c r="O58" s="26">
        <v>4.19E-2</v>
      </c>
      <c r="P58" s="26">
        <v>0</v>
      </c>
      <c r="Q58" s="26">
        <v>534.97</v>
      </c>
      <c r="R58" s="26">
        <v>0</v>
      </c>
      <c r="S58" s="26">
        <v>-5.0715769999999998E-5</v>
      </c>
      <c r="T58" s="26">
        <v>0</v>
      </c>
      <c r="U58" s="7">
        <f t="shared" si="194"/>
        <v>1.6899999999999998E-2</v>
      </c>
      <c r="V58" s="7">
        <f t="shared" si="7"/>
        <v>0</v>
      </c>
      <c r="W58" s="7">
        <f t="shared" si="8"/>
        <v>534.97</v>
      </c>
      <c r="X58" s="7">
        <f t="shared" si="9"/>
        <v>0</v>
      </c>
      <c r="Y58" s="7">
        <f t="shared" si="145"/>
        <v>-5.0715769999999998E-5</v>
      </c>
      <c r="Z58" s="7">
        <f t="shared" si="11"/>
        <v>0</v>
      </c>
      <c r="AA58" s="7">
        <f t="shared" si="0"/>
        <v>-0.4285185204165749</v>
      </c>
      <c r="AB58" s="7">
        <f t="shared" si="216"/>
        <v>0</v>
      </c>
      <c r="AC58" s="7">
        <f t="shared" si="1"/>
        <v>534.96944431465988</v>
      </c>
      <c r="AD58" s="7">
        <f t="shared" si="13"/>
        <v>0</v>
      </c>
      <c r="AE58" s="7">
        <f t="shared" si="146"/>
        <v>-2.7507157700000003E-3</v>
      </c>
      <c r="AF58" s="7">
        <f t="shared" si="15"/>
        <v>0</v>
      </c>
      <c r="AG58" s="7">
        <f t="shared" si="2"/>
        <v>4.19E-2</v>
      </c>
      <c r="AH58" s="7">
        <f t="shared" si="3"/>
        <v>0</v>
      </c>
      <c r="AI58" s="7">
        <f t="shared" si="4"/>
        <v>974.25510000000008</v>
      </c>
      <c r="AJ58" s="7">
        <f t="shared" si="16"/>
        <v>0</v>
      </c>
      <c r="AK58" s="7">
        <f t="shared" si="147"/>
        <v>-5.0715769999999998E-5</v>
      </c>
      <c r="AL58" s="7">
        <f t="shared" si="133"/>
        <v>0</v>
      </c>
      <c r="AM58" s="7">
        <f t="shared" si="217"/>
        <v>4.19E-2</v>
      </c>
      <c r="AN58" s="7">
        <f t="shared" si="218"/>
        <v>-2.794322819592483</v>
      </c>
      <c r="AO58" s="7">
        <f t="shared" si="219"/>
        <v>2968.7470350587291</v>
      </c>
      <c r="AP58" s="7">
        <f t="shared" si="21"/>
        <v>3.6499999999999998E-4</v>
      </c>
      <c r="AQ58" s="7">
        <f t="shared" si="148"/>
        <v>-5.0715769999999998E-5</v>
      </c>
      <c r="AR58" s="7">
        <f t="shared" si="134"/>
        <v>0</v>
      </c>
      <c r="AS58" s="7">
        <f t="shared" si="220"/>
        <v>20.61962267525881</v>
      </c>
      <c r="AT58" s="7">
        <f t="shared" si="221"/>
        <v>0.11</v>
      </c>
      <c r="AU58" s="7">
        <f t="shared" si="222"/>
        <v>-364.40178028208078</v>
      </c>
      <c r="AV58" s="30">
        <f t="shared" si="26"/>
        <v>0</v>
      </c>
      <c r="AW58" s="7">
        <f t="shared" si="202"/>
        <v>-8.4947583174887244E-3</v>
      </c>
      <c r="AX58" s="7">
        <f t="shared" si="28"/>
        <v>0</v>
      </c>
    </row>
    <row r="59" spans="1:50">
      <c r="A59" t="str">
        <f t="shared" si="29"/>
        <v>PIPE.2970.T9</v>
      </c>
      <c r="B59" t="str">
        <f t="shared" si="5"/>
        <v>SA1_XTD9_PIPE</v>
      </c>
      <c r="C59" s="1" t="s">
        <v>48</v>
      </c>
      <c r="D59" s="2" t="s">
        <v>49</v>
      </c>
      <c r="E59" s="2" t="s">
        <v>97</v>
      </c>
      <c r="F59" s="2" t="s">
        <v>97</v>
      </c>
      <c r="G59" s="2" t="s">
        <v>148</v>
      </c>
      <c r="H59" s="2"/>
      <c r="I59" s="15" t="s">
        <v>149</v>
      </c>
      <c r="J59" s="1"/>
      <c r="K59" s="8">
        <v>73</v>
      </c>
      <c r="L59" s="6" t="s">
        <v>150</v>
      </c>
      <c r="M59" s="6"/>
      <c r="N59" s="6"/>
      <c r="O59" s="26">
        <v>4.19E-2</v>
      </c>
      <c r="P59" s="26">
        <v>0</v>
      </c>
      <c r="Q59" s="26">
        <v>536.37</v>
      </c>
      <c r="R59" s="26">
        <v>0</v>
      </c>
      <c r="S59" s="26">
        <v>-5.0715769999999998E-5</v>
      </c>
      <c r="T59" s="26">
        <v>0</v>
      </c>
      <c r="U59" s="7">
        <f t="shared" si="194"/>
        <v>1.6899999999999998E-2</v>
      </c>
      <c r="V59" s="7">
        <f t="shared" si="7"/>
        <v>0</v>
      </c>
      <c r="W59" s="7">
        <f t="shared" si="8"/>
        <v>536.37</v>
      </c>
      <c r="X59" s="7">
        <f t="shared" si="9"/>
        <v>0</v>
      </c>
      <c r="Y59" s="7">
        <f t="shared" si="145"/>
        <v>-5.0715769999999998E-5</v>
      </c>
      <c r="Z59" s="7">
        <f t="shared" si="11"/>
        <v>0</v>
      </c>
      <c r="AA59" s="7">
        <f t="shared" si="0"/>
        <v>-0.43229851582387652</v>
      </c>
      <c r="AB59" s="7">
        <f t="shared" si="216"/>
        <v>0</v>
      </c>
      <c r="AC59" s="7">
        <f t="shared" si="1"/>
        <v>536.36943921166289</v>
      </c>
      <c r="AD59" s="7">
        <f t="shared" si="13"/>
        <v>0</v>
      </c>
      <c r="AE59" s="7">
        <f t="shared" si="146"/>
        <v>-2.7507157700000003E-3</v>
      </c>
      <c r="AF59" s="7">
        <f t="shared" si="15"/>
        <v>0</v>
      </c>
      <c r="AG59" s="7">
        <f t="shared" si="2"/>
        <v>4.19E-2</v>
      </c>
      <c r="AH59" s="7">
        <f t="shared" si="3"/>
        <v>0</v>
      </c>
      <c r="AI59" s="7">
        <f t="shared" si="4"/>
        <v>975.65509999999995</v>
      </c>
      <c r="AJ59" s="7">
        <f t="shared" si="16"/>
        <v>0</v>
      </c>
      <c r="AK59" s="7">
        <f t="shared" si="147"/>
        <v>-5.0715769999999998E-5</v>
      </c>
      <c r="AL59" s="7">
        <f t="shared" si="133"/>
        <v>0</v>
      </c>
      <c r="AM59" s="7">
        <f t="shared" si="217"/>
        <v>4.19E-2</v>
      </c>
      <c r="AN59" s="7">
        <f t="shared" si="218"/>
        <v>-2.7948339916124496</v>
      </c>
      <c r="AO59" s="7">
        <f t="shared" si="219"/>
        <v>2970.1470349654087</v>
      </c>
      <c r="AP59" s="7">
        <f t="shared" si="21"/>
        <v>3.6499999999999998E-4</v>
      </c>
      <c r="AQ59" s="7">
        <f t="shared" si="148"/>
        <v>-5.0715769999999998E-5</v>
      </c>
      <c r="AR59" s="7">
        <f t="shared" si="134"/>
        <v>0</v>
      </c>
      <c r="AS59" s="7">
        <f t="shared" si="220"/>
        <v>20.607801156176201</v>
      </c>
      <c r="AT59" s="7">
        <f t="shared" si="221"/>
        <v>0.11</v>
      </c>
      <c r="AU59" s="7">
        <f t="shared" si="222"/>
        <v>-363.00183019308253</v>
      </c>
      <c r="AV59" s="30">
        <f t="shared" si="26"/>
        <v>0</v>
      </c>
      <c r="AW59" s="7">
        <f t="shared" si="202"/>
        <v>-8.4947583174887244E-3</v>
      </c>
      <c r="AX59" s="7">
        <f t="shared" si="28"/>
        <v>0</v>
      </c>
    </row>
    <row r="60" spans="1:50">
      <c r="A60" t="str">
        <f t="shared" si="29"/>
        <v>PIPE.2975.T9</v>
      </c>
      <c r="B60" s="21" t="str">
        <f t="shared" si="5"/>
        <v>SA1_XTD9_PIPE</v>
      </c>
      <c r="C60" s="1" t="s">
        <v>48</v>
      </c>
      <c r="D60" s="2" t="s">
        <v>49</v>
      </c>
      <c r="E60" s="2" t="s">
        <v>97</v>
      </c>
      <c r="F60" s="2" t="s">
        <v>97</v>
      </c>
      <c r="G60" s="2" t="s">
        <v>148</v>
      </c>
      <c r="H60" s="2"/>
      <c r="I60" s="15" t="s">
        <v>149</v>
      </c>
      <c r="J60" s="1"/>
      <c r="K60" s="8">
        <v>73</v>
      </c>
      <c r="L60" s="6" t="s">
        <v>150</v>
      </c>
      <c r="M60" s="6"/>
      <c r="N60" s="6"/>
      <c r="O60" s="26">
        <v>4.1599999999999998E-2</v>
      </c>
      <c r="P60" s="26">
        <v>0</v>
      </c>
      <c r="Q60" s="26">
        <v>540.97</v>
      </c>
      <c r="R60" s="26">
        <v>0</v>
      </c>
      <c r="S60" s="26">
        <v>-5.0715769999999998E-5</v>
      </c>
      <c r="T60" s="26">
        <v>0</v>
      </c>
      <c r="U60" s="7">
        <f t="shared" si="194"/>
        <v>1.6599999999999997E-2</v>
      </c>
      <c r="V60" s="7">
        <f t="shared" si="7"/>
        <v>0</v>
      </c>
      <c r="W60" s="7">
        <f t="shared" si="8"/>
        <v>540.97</v>
      </c>
      <c r="X60" s="7">
        <f t="shared" si="9"/>
        <v>0</v>
      </c>
      <c r="Y60" s="7">
        <f t="shared" si="145"/>
        <v>-5.0715769999999998E-5</v>
      </c>
      <c r="Z60" s="7">
        <f t="shared" si="11"/>
        <v>0</v>
      </c>
      <c r="AA60" s="7">
        <f t="shared" si="0"/>
        <v>-0.44501849964008278</v>
      </c>
      <c r="AB60" s="7">
        <f t="shared" si="216"/>
        <v>0</v>
      </c>
      <c r="AC60" s="7">
        <f t="shared" si="1"/>
        <v>540.96942163467418</v>
      </c>
      <c r="AD60" s="7">
        <f t="shared" si="13"/>
        <v>0</v>
      </c>
      <c r="AE60" s="7">
        <f t="shared" si="146"/>
        <v>-2.7507157700000003E-3</v>
      </c>
      <c r="AF60" s="7">
        <f t="shared" si="15"/>
        <v>0</v>
      </c>
      <c r="AG60" s="7">
        <f t="shared" si="2"/>
        <v>4.1599999999999998E-2</v>
      </c>
      <c r="AH60" s="7">
        <f t="shared" si="3"/>
        <v>0</v>
      </c>
      <c r="AI60" s="7">
        <f t="shared" si="4"/>
        <v>980.25510000000008</v>
      </c>
      <c r="AJ60" s="7">
        <f t="shared" si="16"/>
        <v>0</v>
      </c>
      <c r="AK60" s="7">
        <f t="shared" si="147"/>
        <v>-5.0715769999999998E-5</v>
      </c>
      <c r="AL60" s="7">
        <f t="shared" si="133"/>
        <v>0</v>
      </c>
      <c r="AM60" s="7">
        <f t="shared" si="217"/>
        <v>4.1599999999999998E-2</v>
      </c>
      <c r="AN60" s="7">
        <f t="shared" si="218"/>
        <v>-2.7965135568209103</v>
      </c>
      <c r="AO60" s="7">
        <f t="shared" si="219"/>
        <v>2974.7470346587852</v>
      </c>
      <c r="AP60" s="7">
        <f t="shared" si="21"/>
        <v>3.6499999999999998E-4</v>
      </c>
      <c r="AQ60" s="7">
        <f t="shared" si="148"/>
        <v>-5.0715769999999998E-5</v>
      </c>
      <c r="AR60" s="7">
        <f t="shared" si="134"/>
        <v>0</v>
      </c>
      <c r="AS60" s="7">
        <f t="shared" si="220"/>
        <v>20.56865903274284</v>
      </c>
      <c r="AT60" s="7">
        <f t="shared" si="221"/>
        <v>0.11</v>
      </c>
      <c r="AU60" s="7">
        <f t="shared" si="222"/>
        <v>-358.40199671955611</v>
      </c>
      <c r="AV60" s="30">
        <f t="shared" si="26"/>
        <v>0</v>
      </c>
      <c r="AW60" s="7">
        <f t="shared" si="202"/>
        <v>-8.4947583174887244E-3</v>
      </c>
      <c r="AX60" s="7">
        <f t="shared" si="28"/>
        <v>0</v>
      </c>
    </row>
    <row r="61" spans="1:50">
      <c r="A61" t="str">
        <f t="shared" si="29"/>
        <v>PIPE.2978.T9</v>
      </c>
      <c r="B61" t="str">
        <f t="shared" si="5"/>
        <v>SA1_XTD9_PIPE</v>
      </c>
      <c r="C61" s="1" t="s">
        <v>48</v>
      </c>
      <c r="D61" s="2" t="s">
        <v>49</v>
      </c>
      <c r="E61" s="2" t="s">
        <v>97</v>
      </c>
      <c r="F61" s="2" t="s">
        <v>97</v>
      </c>
      <c r="G61" s="2" t="s">
        <v>148</v>
      </c>
      <c r="H61" s="2"/>
      <c r="I61" s="15" t="s">
        <v>149</v>
      </c>
      <c r="J61" s="1"/>
      <c r="K61" s="8">
        <v>73</v>
      </c>
      <c r="L61" s="6" t="s">
        <v>150</v>
      </c>
      <c r="M61" s="6"/>
      <c r="N61" s="6"/>
      <c r="O61" s="26">
        <v>4.1500000000000002E-2</v>
      </c>
      <c r="P61" s="26">
        <v>0</v>
      </c>
      <c r="Q61" s="26">
        <v>543.97</v>
      </c>
      <c r="R61" s="26">
        <v>0</v>
      </c>
      <c r="S61" s="26">
        <v>-5.0715769999999998E-5</v>
      </c>
      <c r="T61" s="26">
        <v>0</v>
      </c>
      <c r="U61" s="7">
        <f t="shared" si="194"/>
        <v>1.6500000000000001E-2</v>
      </c>
      <c r="V61" s="7">
        <f t="shared" si="7"/>
        <v>0</v>
      </c>
      <c r="W61" s="7">
        <f t="shared" si="8"/>
        <v>543.97</v>
      </c>
      <c r="X61" s="7">
        <f t="shared" si="9"/>
        <v>0</v>
      </c>
      <c r="Y61" s="7">
        <f t="shared" si="145"/>
        <v>-5.0715769999999998E-5</v>
      </c>
      <c r="Z61" s="7">
        <f t="shared" si="11"/>
        <v>0</v>
      </c>
      <c r="AA61" s="7">
        <f t="shared" si="0"/>
        <v>-0.45321848943408655</v>
      </c>
      <c r="AB61" s="7">
        <f t="shared" si="216"/>
        <v>0</v>
      </c>
      <c r="AC61" s="7">
        <f t="shared" si="1"/>
        <v>543.96941042968115</v>
      </c>
      <c r="AD61" s="7">
        <f t="shared" si="13"/>
        <v>0</v>
      </c>
      <c r="AE61" s="7">
        <f t="shared" si="146"/>
        <v>-2.7507157700000003E-3</v>
      </c>
      <c r="AF61" s="7">
        <f t="shared" si="15"/>
        <v>0</v>
      </c>
      <c r="AG61" s="7">
        <f t="shared" si="2"/>
        <v>4.1500000000000002E-2</v>
      </c>
      <c r="AH61" s="7">
        <f t="shared" si="3"/>
        <v>0</v>
      </c>
      <c r="AI61" s="7">
        <f t="shared" si="4"/>
        <v>983.25510000000008</v>
      </c>
      <c r="AJ61" s="7">
        <f t="shared" si="16"/>
        <v>0</v>
      </c>
      <c r="AK61" s="7">
        <f t="shared" si="147"/>
        <v>-5.0715769999999998E-5</v>
      </c>
      <c r="AL61" s="7">
        <f t="shared" si="133"/>
        <v>0</v>
      </c>
      <c r="AM61" s="7">
        <f t="shared" si="217"/>
        <v>4.1500000000000002E-2</v>
      </c>
      <c r="AN61" s="7">
        <f t="shared" si="218"/>
        <v>-2.7976089254351235</v>
      </c>
      <c r="AO61" s="7">
        <f t="shared" si="219"/>
        <v>2977.7470344588128</v>
      </c>
      <c r="AP61" s="7">
        <f t="shared" si="21"/>
        <v>3.6499999999999998E-4</v>
      </c>
      <c r="AQ61" s="7">
        <f t="shared" si="148"/>
        <v>-5.0715769999999998E-5</v>
      </c>
      <c r="AR61" s="7">
        <f t="shared" si="134"/>
        <v>0</v>
      </c>
      <c r="AS61" s="7">
        <f t="shared" si="220"/>
        <v>20.543227209702316</v>
      </c>
      <c r="AT61" s="7">
        <f t="shared" si="221"/>
        <v>0.11</v>
      </c>
      <c r="AU61" s="7">
        <f t="shared" si="222"/>
        <v>-355.40210451609664</v>
      </c>
      <c r="AV61" s="30">
        <f t="shared" si="26"/>
        <v>0</v>
      </c>
      <c r="AW61" s="7">
        <f t="shared" si="202"/>
        <v>-8.4947583174887244E-3</v>
      </c>
      <c r="AX61" s="7">
        <f t="shared" si="28"/>
        <v>0</v>
      </c>
    </row>
    <row r="62" spans="1:50">
      <c r="A62" t="str">
        <f t="shared" si="29"/>
        <v>PIPE.2982.T9</v>
      </c>
      <c r="B62" t="str">
        <f t="shared" si="5"/>
        <v>SA1_XTD9_PIPE</v>
      </c>
      <c r="C62" s="1" t="s">
        <v>48</v>
      </c>
      <c r="D62" s="2" t="s">
        <v>49</v>
      </c>
      <c r="E62" s="2" t="s">
        <v>97</v>
      </c>
      <c r="F62" s="2" t="s">
        <v>97</v>
      </c>
      <c r="G62" s="2" t="s">
        <v>148</v>
      </c>
      <c r="H62" s="2"/>
      <c r="I62" s="15" t="s">
        <v>149</v>
      </c>
      <c r="J62" s="1"/>
      <c r="K62" s="8">
        <v>73</v>
      </c>
      <c r="L62" s="6" t="s">
        <v>150</v>
      </c>
      <c r="M62" s="6"/>
      <c r="N62" s="6"/>
      <c r="O62" s="26">
        <v>4.1300000000000003E-2</v>
      </c>
      <c r="P62" s="26">
        <v>0</v>
      </c>
      <c r="Q62" s="26">
        <v>548.37</v>
      </c>
      <c r="R62" s="26">
        <v>0</v>
      </c>
      <c r="S62" s="26">
        <v>-5.0715769999999998E-5</v>
      </c>
      <c r="T62" s="26">
        <v>0</v>
      </c>
      <c r="U62" s="7">
        <f t="shared" si="194"/>
        <v>1.6300000000000002E-2</v>
      </c>
      <c r="V62" s="7">
        <f t="shared" si="7"/>
        <v>0</v>
      </c>
      <c r="W62" s="7">
        <f t="shared" si="8"/>
        <v>548.37</v>
      </c>
      <c r="X62" s="7">
        <f t="shared" si="9"/>
        <v>0</v>
      </c>
      <c r="Y62" s="7">
        <f t="shared" si="145"/>
        <v>-5.0715769999999998E-5</v>
      </c>
      <c r="Z62" s="7">
        <f t="shared" si="11"/>
        <v>0</v>
      </c>
      <c r="AA62" s="7">
        <f t="shared" si="0"/>
        <v>-0.46529847427089216</v>
      </c>
      <c r="AB62" s="7">
        <f t="shared" si="216"/>
        <v>0</v>
      </c>
      <c r="AC62" s="7">
        <f t="shared" si="1"/>
        <v>548.36939385169148</v>
      </c>
      <c r="AD62" s="7">
        <f t="shared" si="13"/>
        <v>0</v>
      </c>
      <c r="AE62" s="7">
        <f t="shared" si="146"/>
        <v>-2.7507157700000003E-3</v>
      </c>
      <c r="AF62" s="7">
        <f t="shared" si="15"/>
        <v>0</v>
      </c>
      <c r="AG62" s="7">
        <f t="shared" si="2"/>
        <v>4.1300000000000003E-2</v>
      </c>
      <c r="AH62" s="7">
        <f t="shared" si="3"/>
        <v>0</v>
      </c>
      <c r="AI62" s="7">
        <f t="shared" si="4"/>
        <v>987.65509999999995</v>
      </c>
      <c r="AJ62" s="7">
        <f t="shared" si="16"/>
        <v>0</v>
      </c>
      <c r="AK62" s="7">
        <f t="shared" si="147"/>
        <v>-5.0715769999999998E-5</v>
      </c>
      <c r="AL62" s="7">
        <f t="shared" si="133"/>
        <v>0</v>
      </c>
      <c r="AM62" s="7">
        <f t="shared" si="217"/>
        <v>4.1300000000000003E-2</v>
      </c>
      <c r="AN62" s="7">
        <f t="shared" si="218"/>
        <v>-2.7992154660693034</v>
      </c>
      <c r="AO62" s="7">
        <f t="shared" si="219"/>
        <v>2982.1470341655204</v>
      </c>
      <c r="AP62" s="7">
        <f t="shared" si="21"/>
        <v>3.6499999999999998E-4</v>
      </c>
      <c r="AQ62" s="7">
        <f t="shared" si="148"/>
        <v>-5.0715769999999998E-5</v>
      </c>
      <c r="AR62" s="7">
        <f t="shared" si="134"/>
        <v>0</v>
      </c>
      <c r="AS62" s="7">
        <f t="shared" si="220"/>
        <v>20.50587387114426</v>
      </c>
      <c r="AT62" s="7">
        <f t="shared" si="221"/>
        <v>0.11</v>
      </c>
      <c r="AU62" s="7">
        <f t="shared" si="222"/>
        <v>-351.00226306803319</v>
      </c>
      <c r="AV62" s="30">
        <f t="shared" si="26"/>
        <v>0</v>
      </c>
      <c r="AW62" s="7">
        <f t="shared" si="202"/>
        <v>-8.4947583174887244E-3</v>
      </c>
      <c r="AX62" s="7">
        <f t="shared" si="28"/>
        <v>0</v>
      </c>
    </row>
    <row r="63" spans="1:50">
      <c r="A63" t="str">
        <f t="shared" si="29"/>
        <v>PIPE.2988.T9</v>
      </c>
      <c r="B63" t="str">
        <f t="shared" si="5"/>
        <v>SA1_XTD9_PIPE</v>
      </c>
      <c r="C63" s="1" t="s">
        <v>48</v>
      </c>
      <c r="D63" s="2" t="s">
        <v>49</v>
      </c>
      <c r="E63" s="2" t="s">
        <v>97</v>
      </c>
      <c r="F63" s="2" t="s">
        <v>97</v>
      </c>
      <c r="G63" s="2" t="s">
        <v>148</v>
      </c>
      <c r="H63" s="2"/>
      <c r="I63" s="15" t="s">
        <v>149</v>
      </c>
      <c r="J63" s="1"/>
      <c r="K63" s="8">
        <v>73</v>
      </c>
      <c r="L63" s="6" t="s">
        <v>150</v>
      </c>
      <c r="M63" s="6"/>
      <c r="N63" s="6"/>
      <c r="O63" s="26">
        <v>4.1000000000000002E-2</v>
      </c>
      <c r="P63" s="26">
        <v>0</v>
      </c>
      <c r="Q63" s="26">
        <v>553.79499999999996</v>
      </c>
      <c r="R63" s="26">
        <v>0</v>
      </c>
      <c r="S63" s="26">
        <v>-5.0715769999999998E-5</v>
      </c>
      <c r="T63" s="26">
        <v>0</v>
      </c>
      <c r="U63" s="7">
        <f t="shared" si="194"/>
        <v>1.6E-2</v>
      </c>
      <c r="V63" s="7">
        <f t="shared" si="7"/>
        <v>0</v>
      </c>
      <c r="W63" s="7">
        <f t="shared" si="8"/>
        <v>553.79499999999996</v>
      </c>
      <c r="X63" s="7">
        <f t="shared" si="9"/>
        <v>0</v>
      </c>
      <c r="Y63" s="7">
        <f t="shared" si="145"/>
        <v>-5.0715769999999998E-5</v>
      </c>
      <c r="Z63" s="7">
        <f t="shared" si="11"/>
        <v>0</v>
      </c>
      <c r="AA63" s="7">
        <f t="shared" si="0"/>
        <v>-0.48024595538068671</v>
      </c>
      <c r="AB63" s="7">
        <f t="shared" si="216"/>
        <v>0</v>
      </c>
      <c r="AC63" s="7">
        <f t="shared" si="1"/>
        <v>553.79437326757943</v>
      </c>
      <c r="AD63" s="7">
        <f t="shared" si="13"/>
        <v>0</v>
      </c>
      <c r="AE63" s="7">
        <f t="shared" si="146"/>
        <v>-2.7507157700000003E-3</v>
      </c>
      <c r="AF63" s="7">
        <f t="shared" si="15"/>
        <v>0</v>
      </c>
      <c r="AG63" s="7">
        <f t="shared" si="2"/>
        <v>4.1000000000000002E-2</v>
      </c>
      <c r="AH63" s="7">
        <f t="shared" si="3"/>
        <v>0</v>
      </c>
      <c r="AI63" s="7">
        <f t="shared" si="4"/>
        <v>993.0800999999999</v>
      </c>
      <c r="AJ63" s="7">
        <f t="shared" si="16"/>
        <v>0</v>
      </c>
      <c r="AK63" s="7">
        <f t="shared" si="147"/>
        <v>-5.0715769999999998E-5</v>
      </c>
      <c r="AL63" s="7">
        <f t="shared" si="133"/>
        <v>0</v>
      </c>
      <c r="AM63" s="7">
        <f t="shared" si="217"/>
        <v>4.1000000000000002E-2</v>
      </c>
      <c r="AN63" s="7">
        <f t="shared" si="218"/>
        <v>-2.8011962576466729</v>
      </c>
      <c r="AO63" s="7">
        <f t="shared" si="219"/>
        <v>2987.5720338039041</v>
      </c>
      <c r="AP63" s="7">
        <f t="shared" si="21"/>
        <v>3.6499999999999998E-4</v>
      </c>
      <c r="AQ63" s="7">
        <f t="shared" si="148"/>
        <v>-5.0715769999999998E-5</v>
      </c>
      <c r="AR63" s="7">
        <f t="shared" si="134"/>
        <v>0</v>
      </c>
      <c r="AS63" s="7">
        <f t="shared" si="220"/>
        <v>20.459765495394365</v>
      </c>
      <c r="AT63" s="7">
        <f t="shared" si="221"/>
        <v>0.11</v>
      </c>
      <c r="AU63" s="7">
        <f t="shared" si="222"/>
        <v>-345.57745900634711</v>
      </c>
      <c r="AV63" s="30">
        <f t="shared" si="26"/>
        <v>0</v>
      </c>
      <c r="AW63" s="7">
        <f t="shared" si="202"/>
        <v>-8.4947583174887244E-3</v>
      </c>
      <c r="AX63" s="7">
        <f t="shared" si="28"/>
        <v>0</v>
      </c>
    </row>
    <row r="64" spans="1:50">
      <c r="A64" t="str">
        <f t="shared" si="29"/>
        <v>PIPE.2993.T9</v>
      </c>
      <c r="B64" t="str">
        <f t="shared" si="5"/>
        <v>SA1_XTD9_PIPE</v>
      </c>
      <c r="C64" s="1" t="s">
        <v>48</v>
      </c>
      <c r="D64" s="2" t="s">
        <v>49</v>
      </c>
      <c r="E64" s="2" t="s">
        <v>97</v>
      </c>
      <c r="F64" s="2" t="s">
        <v>97</v>
      </c>
      <c r="G64" s="2" t="s">
        <v>148</v>
      </c>
      <c r="H64" s="2"/>
      <c r="I64" s="15" t="s">
        <v>149</v>
      </c>
      <c r="J64" s="1"/>
      <c r="K64" s="8">
        <v>73</v>
      </c>
      <c r="L64" s="6" t="s">
        <v>150</v>
      </c>
      <c r="M64" s="6"/>
      <c r="N64" s="6"/>
      <c r="O64" s="26">
        <v>4.07E-2</v>
      </c>
      <c r="P64" s="26">
        <v>0</v>
      </c>
      <c r="Q64" s="26">
        <v>559.22</v>
      </c>
      <c r="R64" s="26">
        <v>0</v>
      </c>
      <c r="S64" s="26">
        <v>-5.0715769999999998E-5</v>
      </c>
      <c r="T64" s="26">
        <v>0</v>
      </c>
      <c r="U64" s="7">
        <f t="shared" si="194"/>
        <v>1.5699999999999999E-2</v>
      </c>
      <c r="V64" s="7">
        <f t="shared" si="7"/>
        <v>0</v>
      </c>
      <c r="W64" s="7">
        <f t="shared" si="8"/>
        <v>559.22</v>
      </c>
      <c r="X64" s="7">
        <f t="shared" si="9"/>
        <v>0</v>
      </c>
      <c r="Y64" s="7">
        <f t="shared" si="145"/>
        <v>-5.0715769999999998E-5</v>
      </c>
      <c r="Z64" s="7">
        <f t="shared" si="11"/>
        <v>0</v>
      </c>
      <c r="AA64" s="7">
        <f t="shared" si="0"/>
        <v>-0.49519343649048159</v>
      </c>
      <c r="AB64" s="7">
        <f t="shared" si="216"/>
        <v>0</v>
      </c>
      <c r="AC64" s="7">
        <f t="shared" si="1"/>
        <v>559.21935268346749</v>
      </c>
      <c r="AD64" s="7">
        <f t="shared" si="13"/>
        <v>0</v>
      </c>
      <c r="AE64" s="7">
        <f t="shared" si="146"/>
        <v>-2.7507157700000003E-3</v>
      </c>
      <c r="AF64" s="7">
        <f t="shared" si="15"/>
        <v>0</v>
      </c>
      <c r="AG64" s="7">
        <f t="shared" si="2"/>
        <v>4.07E-2</v>
      </c>
      <c r="AH64" s="7">
        <f t="shared" si="3"/>
        <v>0</v>
      </c>
      <c r="AI64" s="7">
        <f t="shared" si="4"/>
        <v>998.50510000000008</v>
      </c>
      <c r="AJ64" s="7">
        <f t="shared" si="16"/>
        <v>0</v>
      </c>
      <c r="AK64" s="7">
        <f t="shared" si="147"/>
        <v>-5.0715769999999998E-5</v>
      </c>
      <c r="AL64" s="7">
        <f t="shared" si="133"/>
        <v>0</v>
      </c>
      <c r="AM64" s="7">
        <f t="shared" si="217"/>
        <v>4.07E-2</v>
      </c>
      <c r="AN64" s="7">
        <f t="shared" si="218"/>
        <v>-2.8031770492240424</v>
      </c>
      <c r="AO64" s="7">
        <f t="shared" si="219"/>
        <v>2992.9970334422883</v>
      </c>
      <c r="AP64" s="7">
        <f t="shared" si="21"/>
        <v>3.6499999999999998E-4</v>
      </c>
      <c r="AQ64" s="7">
        <f t="shared" si="148"/>
        <v>-5.0715769999999998E-5</v>
      </c>
      <c r="AR64" s="7">
        <f t="shared" si="134"/>
        <v>0</v>
      </c>
      <c r="AS64" s="7">
        <f t="shared" si="220"/>
        <v>20.413657119644462</v>
      </c>
      <c r="AT64" s="7">
        <f t="shared" si="221"/>
        <v>0.11</v>
      </c>
      <c r="AU64" s="7">
        <f t="shared" si="222"/>
        <v>-340.15265494466087</v>
      </c>
      <c r="AV64" s="30">
        <f t="shared" si="26"/>
        <v>0</v>
      </c>
      <c r="AW64" s="7">
        <f t="shared" si="202"/>
        <v>-8.4947583174887244E-3</v>
      </c>
      <c r="AX64" s="7">
        <f t="shared" si="28"/>
        <v>0</v>
      </c>
    </row>
    <row r="65" spans="1:50">
      <c r="A65" t="str">
        <f t="shared" si="29"/>
        <v>PIPE.2997.T9</v>
      </c>
      <c r="B65" t="str">
        <f t="shared" si="5"/>
        <v>SA1_XTD9_PIPE</v>
      </c>
      <c r="C65" s="1" t="s">
        <v>48</v>
      </c>
      <c r="D65" s="2" t="s">
        <v>49</v>
      </c>
      <c r="E65" s="2" t="s">
        <v>97</v>
      </c>
      <c r="F65" s="2" t="s">
        <v>97</v>
      </c>
      <c r="G65" s="2" t="s">
        <v>148</v>
      </c>
      <c r="H65" s="2"/>
      <c r="I65" s="15" t="s">
        <v>149</v>
      </c>
      <c r="J65" s="1"/>
      <c r="K65" s="8">
        <v>73</v>
      </c>
      <c r="L65" s="6" t="s">
        <v>150</v>
      </c>
      <c r="M65" s="6"/>
      <c r="N65" s="6"/>
      <c r="O65" s="26">
        <v>4.0500000000000001E-2</v>
      </c>
      <c r="P65" s="26">
        <v>0</v>
      </c>
      <c r="Q65" s="26">
        <v>562.91999999999996</v>
      </c>
      <c r="R65" s="26">
        <v>0</v>
      </c>
      <c r="S65" s="26">
        <v>-5.0715769999999998E-5</v>
      </c>
      <c r="T65" s="26">
        <v>0</v>
      </c>
      <c r="U65" s="7">
        <f t="shared" si="194"/>
        <v>1.55E-2</v>
      </c>
      <c r="V65" s="7">
        <f t="shared" si="7"/>
        <v>0</v>
      </c>
      <c r="W65" s="7">
        <f t="shared" si="8"/>
        <v>562.91999999999996</v>
      </c>
      <c r="X65" s="7">
        <f t="shared" si="9"/>
        <v>0</v>
      </c>
      <c r="Y65" s="7">
        <f t="shared" si="145"/>
        <v>-5.0715769999999998E-5</v>
      </c>
      <c r="Z65" s="7">
        <f t="shared" si="11"/>
        <v>0</v>
      </c>
      <c r="AA65" s="7">
        <f t="shared" si="0"/>
        <v>-0.5053834236236362</v>
      </c>
      <c r="AB65" s="7">
        <f t="shared" si="216"/>
        <v>0</v>
      </c>
      <c r="AC65" s="7">
        <f t="shared" si="1"/>
        <v>562.91933865697627</v>
      </c>
      <c r="AD65" s="7">
        <f t="shared" si="13"/>
        <v>0</v>
      </c>
      <c r="AE65" s="7">
        <f t="shared" si="146"/>
        <v>-2.7507157700000003E-3</v>
      </c>
      <c r="AF65" s="7">
        <f t="shared" si="15"/>
        <v>0</v>
      </c>
      <c r="AG65" s="7">
        <f t="shared" si="2"/>
        <v>4.0500000000000001E-2</v>
      </c>
      <c r="AH65" s="7">
        <f t="shared" si="3"/>
        <v>0</v>
      </c>
      <c r="AI65" s="7">
        <f t="shared" si="4"/>
        <v>1002.2050999999999</v>
      </c>
      <c r="AJ65" s="7">
        <f t="shared" si="16"/>
        <v>0</v>
      </c>
      <c r="AK65" s="7">
        <f t="shared" si="147"/>
        <v>-5.0715769999999998E-5</v>
      </c>
      <c r="AL65" s="7">
        <f t="shared" si="133"/>
        <v>0</v>
      </c>
      <c r="AM65" s="7">
        <f t="shared" si="217"/>
        <v>4.0500000000000001E-2</v>
      </c>
      <c r="AN65" s="7">
        <f t="shared" si="218"/>
        <v>-2.804528003848239</v>
      </c>
      <c r="AO65" s="7">
        <f t="shared" si="219"/>
        <v>2996.6970331956559</v>
      </c>
      <c r="AP65" s="7">
        <f t="shared" si="21"/>
        <v>3.6499999999999998E-4</v>
      </c>
      <c r="AQ65" s="7">
        <f t="shared" si="148"/>
        <v>-5.0715769999999998E-5</v>
      </c>
      <c r="AR65" s="7">
        <f t="shared" si="134"/>
        <v>0</v>
      </c>
      <c r="AS65" s="7">
        <f t="shared" si="220"/>
        <v>20.382214540627711</v>
      </c>
      <c r="AT65" s="7">
        <f t="shared" si="221"/>
        <v>0.11</v>
      </c>
      <c r="AU65" s="7">
        <f t="shared" si="222"/>
        <v>-336.4527885410966</v>
      </c>
      <c r="AV65" s="30">
        <f t="shared" si="26"/>
        <v>0</v>
      </c>
      <c r="AW65" s="7">
        <f t="shared" si="202"/>
        <v>-8.4947583174887244E-3</v>
      </c>
      <c r="AX65" s="7">
        <f t="shared" si="28"/>
        <v>0</v>
      </c>
    </row>
    <row r="66" spans="1:50">
      <c r="A66" t="str">
        <f t="shared" si="29"/>
        <v>PIPE.3000.T9</v>
      </c>
      <c r="B66" t="str">
        <f t="shared" si="5"/>
        <v>SA1_XTD9_PIPE</v>
      </c>
      <c r="C66" s="1" t="s">
        <v>48</v>
      </c>
      <c r="D66" s="2" t="s">
        <v>49</v>
      </c>
      <c r="E66" s="2" t="s">
        <v>97</v>
      </c>
      <c r="F66" s="2" t="s">
        <v>97</v>
      </c>
      <c r="G66" s="2" t="s">
        <v>148</v>
      </c>
      <c r="H66" s="2"/>
      <c r="I66" s="15" t="s">
        <v>149</v>
      </c>
      <c r="J66" s="1"/>
      <c r="K66" s="8">
        <v>73</v>
      </c>
      <c r="L66" s="6" t="s">
        <v>150</v>
      </c>
      <c r="M66" s="6"/>
      <c r="N66" s="6"/>
      <c r="O66" s="26">
        <v>4.0300000000000002E-2</v>
      </c>
      <c r="P66" s="26">
        <v>0</v>
      </c>
      <c r="Q66" s="26">
        <v>566.62</v>
      </c>
      <c r="R66" s="26">
        <v>0</v>
      </c>
      <c r="S66" s="26">
        <v>-5.0715769999999998E-5</v>
      </c>
      <c r="T66" s="26">
        <v>0</v>
      </c>
      <c r="U66" s="7">
        <f t="shared" si="194"/>
        <v>1.5300000000000001E-2</v>
      </c>
      <c r="V66" s="7">
        <f t="shared" si="7"/>
        <v>0</v>
      </c>
      <c r="W66" s="7">
        <f t="shared" si="8"/>
        <v>566.62</v>
      </c>
      <c r="X66" s="7">
        <f t="shared" si="9"/>
        <v>0</v>
      </c>
      <c r="Y66" s="7">
        <f t="shared" si="145"/>
        <v>-5.0715769999999998E-5</v>
      </c>
      <c r="Z66" s="7">
        <f t="shared" si="11"/>
        <v>0</v>
      </c>
      <c r="AA66" s="7">
        <f t="shared" si="0"/>
        <v>-0.5155734107567912</v>
      </c>
      <c r="AB66" s="7">
        <f t="shared" si="216"/>
        <v>0</v>
      </c>
      <c r="AC66" s="7">
        <f t="shared" si="1"/>
        <v>566.61932463048515</v>
      </c>
      <c r="AD66" s="7">
        <f t="shared" si="13"/>
        <v>0</v>
      </c>
      <c r="AE66" s="7">
        <f t="shared" si="146"/>
        <v>-2.7507157700000003E-3</v>
      </c>
      <c r="AF66" s="7">
        <f t="shared" si="15"/>
        <v>0</v>
      </c>
      <c r="AG66" s="7">
        <f t="shared" si="2"/>
        <v>4.0300000000000002E-2</v>
      </c>
      <c r="AH66" s="7">
        <f t="shared" si="3"/>
        <v>0</v>
      </c>
      <c r="AI66" s="7">
        <f t="shared" si="4"/>
        <v>1005.9050999999999</v>
      </c>
      <c r="AJ66" s="7">
        <f t="shared" si="16"/>
        <v>0</v>
      </c>
      <c r="AK66" s="7">
        <f t="shared" si="147"/>
        <v>-5.0715769999999998E-5</v>
      </c>
      <c r="AL66" s="7">
        <f t="shared" si="133"/>
        <v>0</v>
      </c>
      <c r="AM66" s="7">
        <f t="shared" si="217"/>
        <v>4.0300000000000002E-2</v>
      </c>
      <c r="AN66" s="7">
        <f t="shared" si="218"/>
        <v>-2.8058789584724355</v>
      </c>
      <c r="AO66" s="7">
        <f t="shared" si="219"/>
        <v>3000.3970329490239</v>
      </c>
      <c r="AP66" s="7">
        <f t="shared" si="21"/>
        <v>3.6499999999999998E-4</v>
      </c>
      <c r="AQ66" s="7">
        <f t="shared" si="148"/>
        <v>-5.0715769999999998E-5</v>
      </c>
      <c r="AR66" s="7">
        <f t="shared" si="134"/>
        <v>0</v>
      </c>
      <c r="AS66" s="7">
        <f t="shared" si="220"/>
        <v>20.350771961610953</v>
      </c>
      <c r="AT66" s="7">
        <f t="shared" si="221"/>
        <v>0.11</v>
      </c>
      <c r="AU66" s="7">
        <f t="shared" si="222"/>
        <v>-332.75292213753215</v>
      </c>
      <c r="AV66" s="30">
        <f t="shared" si="26"/>
        <v>0</v>
      </c>
      <c r="AW66" s="7">
        <f t="shared" si="202"/>
        <v>-8.4947583174887244E-3</v>
      </c>
      <c r="AX66" s="7">
        <f t="shared" si="28"/>
        <v>0</v>
      </c>
    </row>
    <row r="67" spans="1:50">
      <c r="A67" t="str">
        <f t="shared" si="29"/>
        <v>PIPE.3005.T9</v>
      </c>
      <c r="B67" t="str">
        <f t="shared" si="5"/>
        <v>SA1_XTD9_PIPE</v>
      </c>
      <c r="C67" s="1" t="s">
        <v>48</v>
      </c>
      <c r="D67" s="2" t="s">
        <v>49</v>
      </c>
      <c r="E67" s="2" t="s">
        <v>97</v>
      </c>
      <c r="F67" s="2" t="s">
        <v>97</v>
      </c>
      <c r="G67" s="2" t="s">
        <v>148</v>
      </c>
      <c r="H67" s="2"/>
      <c r="I67" s="15" t="s">
        <v>149</v>
      </c>
      <c r="J67" s="1"/>
      <c r="K67" s="8">
        <v>73</v>
      </c>
      <c r="L67" s="6" t="s">
        <v>150</v>
      </c>
      <c r="M67" s="6"/>
      <c r="N67" s="6"/>
      <c r="O67" s="26">
        <v>4.0099999999999997E-2</v>
      </c>
      <c r="P67" s="26">
        <v>0</v>
      </c>
      <c r="Q67" s="26">
        <v>571.22</v>
      </c>
      <c r="R67" s="26">
        <v>0</v>
      </c>
      <c r="S67" s="26">
        <v>-5.0715769999999998E-5</v>
      </c>
      <c r="T67" s="26">
        <v>0</v>
      </c>
      <c r="U67" s="7">
        <f t="shared" si="194"/>
        <v>1.5099999999999995E-2</v>
      </c>
      <c r="V67" s="7">
        <f t="shared" si="7"/>
        <v>0</v>
      </c>
      <c r="W67" s="7">
        <f t="shared" si="8"/>
        <v>571.22</v>
      </c>
      <c r="X67" s="7">
        <f t="shared" si="9"/>
        <v>0</v>
      </c>
      <c r="Y67" s="7">
        <f t="shared" si="145"/>
        <v>-5.0715769999999998E-5</v>
      </c>
      <c r="Z67" s="7">
        <f t="shared" si="11"/>
        <v>0</v>
      </c>
      <c r="AA67" s="7">
        <f t="shared" si="0"/>
        <v>-0.52819339493749717</v>
      </c>
      <c r="AB67" s="7">
        <f t="shared" si="216"/>
        <v>0</v>
      </c>
      <c r="AC67" s="7">
        <f t="shared" si="1"/>
        <v>571.21930732349608</v>
      </c>
      <c r="AD67" s="7">
        <f t="shared" si="13"/>
        <v>0</v>
      </c>
      <c r="AE67" s="7">
        <f t="shared" si="146"/>
        <v>-2.7507157700000003E-3</v>
      </c>
      <c r="AF67" s="7">
        <f t="shared" si="15"/>
        <v>0</v>
      </c>
      <c r="AG67" s="7">
        <f t="shared" si="2"/>
        <v>4.0099999999999997E-2</v>
      </c>
      <c r="AH67" s="7">
        <f t="shared" si="3"/>
        <v>0</v>
      </c>
      <c r="AI67" s="7">
        <f t="shared" si="4"/>
        <v>1010.5051000000001</v>
      </c>
      <c r="AJ67" s="7">
        <f t="shared" si="16"/>
        <v>0</v>
      </c>
      <c r="AK67" s="7">
        <f t="shared" si="147"/>
        <v>-5.0715769999999998E-5</v>
      </c>
      <c r="AL67" s="7">
        <f t="shared" si="133"/>
        <v>0</v>
      </c>
      <c r="AM67" s="7">
        <f t="shared" si="217"/>
        <v>4.0099999999999997E-2</v>
      </c>
      <c r="AN67" s="7">
        <f t="shared" si="218"/>
        <v>-2.8075585236808966</v>
      </c>
      <c r="AO67" s="7">
        <f t="shared" si="219"/>
        <v>3004.9970326424</v>
      </c>
      <c r="AP67" s="7">
        <f t="shared" si="21"/>
        <v>3.6499999999999998E-4</v>
      </c>
      <c r="AQ67" s="7">
        <f t="shared" si="148"/>
        <v>-5.0715769999999998E-5</v>
      </c>
      <c r="AR67" s="7">
        <f t="shared" si="134"/>
        <v>0</v>
      </c>
      <c r="AS67" s="7">
        <f t="shared" si="220"/>
        <v>20.311729834612517</v>
      </c>
      <c r="AT67" s="7">
        <f t="shared" si="221"/>
        <v>0.11</v>
      </c>
      <c r="AU67" s="7">
        <f t="shared" si="222"/>
        <v>-328.15308781961147</v>
      </c>
      <c r="AV67" s="30">
        <f t="shared" si="26"/>
        <v>0</v>
      </c>
      <c r="AW67" s="7">
        <f t="shared" si="202"/>
        <v>-8.4947583174887244E-3</v>
      </c>
      <c r="AX67" s="7">
        <f t="shared" si="28"/>
        <v>0</v>
      </c>
    </row>
    <row r="68" spans="1:50">
      <c r="A68" t="str">
        <f t="shared" si="29"/>
        <v>PIPE.3006.T9</v>
      </c>
      <c r="B68" t="str">
        <f t="shared" si="5"/>
        <v>SA1_XTD9_PIPE</v>
      </c>
      <c r="C68" s="1" t="s">
        <v>48</v>
      </c>
      <c r="D68" s="2" t="s">
        <v>49</v>
      </c>
      <c r="E68" s="2" t="s">
        <v>97</v>
      </c>
      <c r="F68" s="2" t="s">
        <v>97</v>
      </c>
      <c r="G68" s="2" t="s">
        <v>148</v>
      </c>
      <c r="H68" s="2"/>
      <c r="I68" s="15" t="s">
        <v>149</v>
      </c>
      <c r="J68" s="1"/>
      <c r="K68" s="8">
        <v>73</v>
      </c>
      <c r="L68" s="6" t="s">
        <v>150</v>
      </c>
      <c r="M68" s="6"/>
      <c r="N68" s="6"/>
      <c r="O68" s="26">
        <v>0.04</v>
      </c>
      <c r="P68" s="26">
        <v>0</v>
      </c>
      <c r="Q68" s="26">
        <v>572.62</v>
      </c>
      <c r="R68" s="26">
        <v>0</v>
      </c>
      <c r="S68" s="26">
        <v>-5.0715769999999998E-5</v>
      </c>
      <c r="T68" s="26">
        <v>0</v>
      </c>
      <c r="U68" s="7">
        <f t="shared" si="194"/>
        <v>1.4999999999999999E-2</v>
      </c>
      <c r="V68" s="7">
        <f t="shared" si="7"/>
        <v>0</v>
      </c>
      <c r="W68" s="7">
        <f t="shared" si="8"/>
        <v>572.62</v>
      </c>
      <c r="X68" s="7">
        <f t="shared" si="9"/>
        <v>0</v>
      </c>
      <c r="Y68" s="7">
        <f t="shared" si="145"/>
        <v>-5.0715769999999998E-5</v>
      </c>
      <c r="Z68" s="7">
        <f t="shared" si="11"/>
        <v>0</v>
      </c>
      <c r="AA68" s="7">
        <f t="shared" si="0"/>
        <v>-0.53207338998029907</v>
      </c>
      <c r="AB68" s="7">
        <f t="shared" si="216"/>
        <v>0</v>
      </c>
      <c r="AC68" s="7">
        <f t="shared" si="1"/>
        <v>572.61930195049945</v>
      </c>
      <c r="AD68" s="7">
        <f t="shared" si="13"/>
        <v>0</v>
      </c>
      <c r="AE68" s="7">
        <f t="shared" si="146"/>
        <v>-2.7507157700000003E-3</v>
      </c>
      <c r="AF68" s="7">
        <f t="shared" si="15"/>
        <v>0</v>
      </c>
      <c r="AG68" s="7">
        <f t="shared" si="2"/>
        <v>0.04</v>
      </c>
      <c r="AH68" s="7">
        <f t="shared" si="3"/>
        <v>0</v>
      </c>
      <c r="AI68" s="7">
        <f t="shared" si="4"/>
        <v>1011.9050999999999</v>
      </c>
      <c r="AJ68" s="7">
        <f t="shared" si="16"/>
        <v>0</v>
      </c>
      <c r="AK68" s="7">
        <f t="shared" si="147"/>
        <v>-5.0715769999999998E-5</v>
      </c>
      <c r="AL68" s="7">
        <f t="shared" si="133"/>
        <v>0</v>
      </c>
      <c r="AM68" s="7">
        <f t="shared" si="217"/>
        <v>0.04</v>
      </c>
      <c r="AN68" s="7">
        <f t="shared" si="218"/>
        <v>-2.8080696957008628</v>
      </c>
      <c r="AO68" s="7">
        <f t="shared" si="219"/>
        <v>3006.3970325490795</v>
      </c>
      <c r="AP68" s="7">
        <f t="shared" si="21"/>
        <v>3.6499999999999998E-4</v>
      </c>
      <c r="AQ68" s="7">
        <f t="shared" si="148"/>
        <v>-5.0715769999999998E-5</v>
      </c>
      <c r="AR68" s="7">
        <f t="shared" si="134"/>
        <v>0</v>
      </c>
      <c r="AS68" s="7">
        <f t="shared" si="220"/>
        <v>20.299808319094982</v>
      </c>
      <c r="AT68" s="7">
        <f t="shared" si="221"/>
        <v>0.11</v>
      </c>
      <c r="AU68" s="7">
        <f t="shared" si="222"/>
        <v>-326.75313857500743</v>
      </c>
      <c r="AV68" s="30">
        <f t="shared" si="26"/>
        <v>0</v>
      </c>
      <c r="AW68" s="7">
        <f t="shared" si="202"/>
        <v>-8.4947583174887244E-3</v>
      </c>
      <c r="AX68" s="7">
        <f t="shared" si="28"/>
        <v>0</v>
      </c>
    </row>
    <row r="69" spans="1:50">
      <c r="A69" t="str">
        <f t="shared" si="29"/>
        <v>PIPE.3011.T9</v>
      </c>
      <c r="B69" t="str">
        <f t="shared" si="5"/>
        <v>SA1_XTD9_PIPE</v>
      </c>
      <c r="C69" s="1" t="s">
        <v>48</v>
      </c>
      <c r="D69" s="2" t="s">
        <v>49</v>
      </c>
      <c r="E69" s="2" t="s">
        <v>97</v>
      </c>
      <c r="F69" s="2" t="s">
        <v>97</v>
      </c>
      <c r="G69" s="2" t="s">
        <v>148</v>
      </c>
      <c r="H69" s="2"/>
      <c r="I69" s="15" t="s">
        <v>149</v>
      </c>
      <c r="J69" s="1"/>
      <c r="K69" s="8">
        <v>73</v>
      </c>
      <c r="L69" s="6" t="s">
        <v>150</v>
      </c>
      <c r="M69" s="6"/>
      <c r="N69" s="6"/>
      <c r="O69" s="26">
        <v>3.9800000000000002E-2</v>
      </c>
      <c r="P69" s="26">
        <v>0</v>
      </c>
      <c r="Q69" s="26">
        <v>577.22</v>
      </c>
      <c r="R69" s="26">
        <v>0</v>
      </c>
      <c r="S69" s="26">
        <v>-5.0715769999999998E-5</v>
      </c>
      <c r="T69" s="26">
        <v>0</v>
      </c>
      <c r="U69" s="7">
        <f t="shared" si="194"/>
        <v>1.4800000000000001E-2</v>
      </c>
      <c r="V69" s="7">
        <f t="shared" si="7"/>
        <v>0</v>
      </c>
      <c r="W69" s="7">
        <f t="shared" si="8"/>
        <v>577.22</v>
      </c>
      <c r="X69" s="7">
        <f t="shared" si="9"/>
        <v>0</v>
      </c>
      <c r="Y69" s="7">
        <f t="shared" si="145"/>
        <v>-5.0715769999999998E-5</v>
      </c>
      <c r="Z69" s="7">
        <f t="shared" si="11"/>
        <v>0</v>
      </c>
      <c r="AA69" s="7">
        <f t="shared" si="0"/>
        <v>-0.54469337416100505</v>
      </c>
      <c r="AB69" s="7">
        <f t="shared" si="216"/>
        <v>0</v>
      </c>
      <c r="AC69" s="7">
        <f t="shared" si="1"/>
        <v>577.21928464351026</v>
      </c>
      <c r="AD69" s="7">
        <f t="shared" ref="AD69:AD132" si="235">R69</f>
        <v>0</v>
      </c>
      <c r="AE69" s="7">
        <f t="shared" si="146"/>
        <v>-2.7507157700000003E-3</v>
      </c>
      <c r="AF69" s="7">
        <f t="shared" ref="AF69:AF132" si="236">T69</f>
        <v>0</v>
      </c>
      <c r="AG69" s="7">
        <f t="shared" si="2"/>
        <v>3.9800000000000002E-2</v>
      </c>
      <c r="AH69" s="7">
        <f t="shared" si="3"/>
        <v>0</v>
      </c>
      <c r="AI69" s="7">
        <f t="shared" si="4"/>
        <v>1016.5051000000001</v>
      </c>
      <c r="AJ69" s="7">
        <f t="shared" ref="AJ69:AJ132" si="237">R69</f>
        <v>0</v>
      </c>
      <c r="AK69" s="7">
        <f t="shared" si="147"/>
        <v>-5.0715769999999998E-5</v>
      </c>
      <c r="AL69" s="7">
        <f t="shared" si="133"/>
        <v>0</v>
      </c>
      <c r="AM69" s="7">
        <f t="shared" si="217"/>
        <v>3.9800000000000002E-2</v>
      </c>
      <c r="AN69" s="7">
        <f t="shared" si="218"/>
        <v>-2.8097492609093235</v>
      </c>
      <c r="AO69" s="7">
        <f t="shared" si="219"/>
        <v>3010.997032242456</v>
      </c>
      <c r="AP69" s="7">
        <f t="shared" ref="AP69:AP132" si="238">AJ69+0.000365</f>
        <v>3.6499999999999998E-4</v>
      </c>
      <c r="AQ69" s="7">
        <f t="shared" si="148"/>
        <v>-5.0715769999999998E-5</v>
      </c>
      <c r="AR69" s="7">
        <f t="shared" si="134"/>
        <v>0</v>
      </c>
      <c r="AS69" s="7">
        <f t="shared" si="220"/>
        <v>20.26076619209655</v>
      </c>
      <c r="AT69" s="7">
        <f t="shared" si="221"/>
        <v>0.11</v>
      </c>
      <c r="AU69" s="7">
        <f t="shared" si="222"/>
        <v>-322.1533042570868</v>
      </c>
      <c r="AV69" s="30">
        <f t="shared" ref="AV69:AV132" si="239">AJ69</f>
        <v>0</v>
      </c>
      <c r="AW69" s="7">
        <f t="shared" si="202"/>
        <v>-8.4947583174887244E-3</v>
      </c>
      <c r="AX69" s="7">
        <f t="shared" ref="AX69:AX132" si="240">AL69</f>
        <v>0</v>
      </c>
    </row>
    <row r="70" spans="1:50">
      <c r="A70" t="str">
        <f t="shared" si="29"/>
        <v>PIPE.3015.T9</v>
      </c>
      <c r="B70" t="str">
        <f t="shared" si="5"/>
        <v>SA1_XTD9_PIPE</v>
      </c>
      <c r="C70" s="1" t="s">
        <v>48</v>
      </c>
      <c r="D70" s="2" t="s">
        <v>49</v>
      </c>
      <c r="E70" s="2" t="s">
        <v>97</v>
      </c>
      <c r="F70" s="2" t="s">
        <v>97</v>
      </c>
      <c r="G70" s="2" t="s">
        <v>148</v>
      </c>
      <c r="H70" s="2"/>
      <c r="I70" s="15" t="s">
        <v>149</v>
      </c>
      <c r="J70" s="1"/>
      <c r="K70" s="8">
        <v>73</v>
      </c>
      <c r="L70" s="6" t="s">
        <v>150</v>
      </c>
      <c r="M70" s="6"/>
      <c r="N70" s="6"/>
      <c r="O70" s="26">
        <v>3.9600000000000003E-2</v>
      </c>
      <c r="P70" s="26">
        <v>0</v>
      </c>
      <c r="Q70" s="26">
        <v>580.91999999999996</v>
      </c>
      <c r="R70" s="26">
        <v>0</v>
      </c>
      <c r="S70" s="26">
        <v>-5.0715769999999998E-5</v>
      </c>
      <c r="T70" s="26">
        <v>0</v>
      </c>
      <c r="U70" s="7">
        <f t="shared" si="194"/>
        <v>1.4600000000000002E-2</v>
      </c>
      <c r="V70" s="7">
        <f t="shared" si="7"/>
        <v>0</v>
      </c>
      <c r="W70" s="7">
        <f t="shared" si="8"/>
        <v>580.91999999999996</v>
      </c>
      <c r="X70" s="7">
        <f t="shared" si="9"/>
        <v>0</v>
      </c>
      <c r="Y70" s="7">
        <f t="shared" si="145"/>
        <v>-5.0715769999999998E-5</v>
      </c>
      <c r="Z70" s="7">
        <f t="shared" si="11"/>
        <v>0</v>
      </c>
      <c r="AA70" s="7">
        <f t="shared" si="0"/>
        <v>-0.55488336129415972</v>
      </c>
      <c r="AB70" s="7">
        <f t="shared" si="216"/>
        <v>0</v>
      </c>
      <c r="AC70" s="7">
        <f t="shared" si="1"/>
        <v>580.91927061701915</v>
      </c>
      <c r="AD70" s="7">
        <f t="shared" si="235"/>
        <v>0</v>
      </c>
      <c r="AE70" s="7">
        <f t="shared" si="146"/>
        <v>-2.7507157700000003E-3</v>
      </c>
      <c r="AF70" s="7">
        <f t="shared" si="236"/>
        <v>0</v>
      </c>
      <c r="AG70" s="7">
        <f t="shared" si="2"/>
        <v>3.9600000000000003E-2</v>
      </c>
      <c r="AH70" s="7">
        <f t="shared" si="3"/>
        <v>0</v>
      </c>
      <c r="AI70" s="7">
        <f t="shared" si="4"/>
        <v>1020.2050999999999</v>
      </c>
      <c r="AJ70" s="7">
        <f t="shared" si="237"/>
        <v>0</v>
      </c>
      <c r="AK70" s="7">
        <f t="shared" si="147"/>
        <v>-5.0715769999999998E-5</v>
      </c>
      <c r="AL70" s="7">
        <f t="shared" si="133"/>
        <v>0</v>
      </c>
      <c r="AM70" s="7">
        <f t="shared" si="217"/>
        <v>3.9600000000000003E-2</v>
      </c>
      <c r="AN70" s="7">
        <f t="shared" si="218"/>
        <v>-2.8111002155335201</v>
      </c>
      <c r="AO70" s="7">
        <f t="shared" si="219"/>
        <v>3014.6970319958236</v>
      </c>
      <c r="AP70" s="7">
        <f t="shared" si="238"/>
        <v>3.6499999999999998E-4</v>
      </c>
      <c r="AQ70" s="7">
        <f t="shared" si="148"/>
        <v>-5.0715769999999998E-5</v>
      </c>
      <c r="AR70" s="7">
        <f t="shared" si="134"/>
        <v>0</v>
      </c>
      <c r="AS70" s="7">
        <f t="shared" si="220"/>
        <v>20.229323613079799</v>
      </c>
      <c r="AT70" s="7">
        <f t="shared" si="221"/>
        <v>0.11</v>
      </c>
      <c r="AU70" s="7">
        <f t="shared" si="222"/>
        <v>-318.45343785352253</v>
      </c>
      <c r="AV70" s="30">
        <f t="shared" si="239"/>
        <v>0</v>
      </c>
      <c r="AW70" s="7">
        <f t="shared" si="202"/>
        <v>-8.4947583174887244E-3</v>
      </c>
      <c r="AX70" s="7">
        <f t="shared" si="240"/>
        <v>0</v>
      </c>
    </row>
    <row r="71" spans="1:50">
      <c r="A71" t="str">
        <f t="shared" si="29"/>
        <v>PIPE.3018.T9</v>
      </c>
      <c r="B71" t="str">
        <f t="shared" si="5"/>
        <v>SA1_XTD9_PIPE</v>
      </c>
      <c r="C71" s="1" t="s">
        <v>48</v>
      </c>
      <c r="D71" s="2" t="s">
        <v>49</v>
      </c>
      <c r="E71" s="2" t="s">
        <v>97</v>
      </c>
      <c r="F71" s="2" t="s">
        <v>97</v>
      </c>
      <c r="G71" s="2" t="s">
        <v>148</v>
      </c>
      <c r="H71" s="2"/>
      <c r="I71" s="15" t="s">
        <v>149</v>
      </c>
      <c r="J71" s="1"/>
      <c r="K71" s="8">
        <v>73</v>
      </c>
      <c r="L71" s="6" t="s">
        <v>150</v>
      </c>
      <c r="M71" s="6"/>
      <c r="N71" s="6"/>
      <c r="O71" s="26">
        <v>3.9399999999999998E-2</v>
      </c>
      <c r="P71" s="26">
        <v>0</v>
      </c>
      <c r="Q71" s="26">
        <v>584.62</v>
      </c>
      <c r="R71" s="26">
        <v>0</v>
      </c>
      <c r="S71" s="26">
        <v>-5.0715769999999998E-5</v>
      </c>
      <c r="T71" s="26">
        <v>0</v>
      </c>
      <c r="U71" s="7">
        <f t="shared" si="194"/>
        <v>1.4399999999999996E-2</v>
      </c>
      <c r="V71" s="7">
        <f t="shared" si="7"/>
        <v>0</v>
      </c>
      <c r="W71" s="7">
        <f t="shared" si="8"/>
        <v>584.62</v>
      </c>
      <c r="X71" s="7">
        <f t="shared" si="9"/>
        <v>0</v>
      </c>
      <c r="Y71" s="7">
        <f t="shared" si="145"/>
        <v>-5.0715769999999998E-5</v>
      </c>
      <c r="Z71" s="7">
        <f t="shared" si="11"/>
        <v>0</v>
      </c>
      <c r="AA71" s="7">
        <f t="shared" si="0"/>
        <v>-0.56507334842731471</v>
      </c>
      <c r="AB71" s="7">
        <f t="shared" si="216"/>
        <v>0</v>
      </c>
      <c r="AC71" s="7">
        <f t="shared" si="1"/>
        <v>584.61925659052804</v>
      </c>
      <c r="AD71" s="7">
        <f t="shared" si="235"/>
        <v>0</v>
      </c>
      <c r="AE71" s="7">
        <f t="shared" si="146"/>
        <v>-2.7507157700000003E-3</v>
      </c>
      <c r="AF71" s="7">
        <f t="shared" si="236"/>
        <v>0</v>
      </c>
      <c r="AG71" s="7">
        <f t="shared" si="2"/>
        <v>3.9399999999999998E-2</v>
      </c>
      <c r="AH71" s="7">
        <f t="shared" si="3"/>
        <v>0</v>
      </c>
      <c r="AI71" s="7">
        <f t="shared" si="4"/>
        <v>1023.9050999999999</v>
      </c>
      <c r="AJ71" s="7">
        <f t="shared" si="237"/>
        <v>0</v>
      </c>
      <c r="AK71" s="7">
        <f t="shared" si="147"/>
        <v>-5.0715769999999998E-5</v>
      </c>
      <c r="AL71" s="7">
        <f t="shared" si="133"/>
        <v>0</v>
      </c>
      <c r="AM71" s="7">
        <f t="shared" si="217"/>
        <v>3.9399999999999998E-2</v>
      </c>
      <c r="AN71" s="7">
        <f t="shared" si="218"/>
        <v>-2.8124511701577166</v>
      </c>
      <c r="AO71" s="7">
        <f t="shared" si="219"/>
        <v>3018.3970317491912</v>
      </c>
      <c r="AP71" s="7">
        <f t="shared" si="238"/>
        <v>3.6499999999999998E-4</v>
      </c>
      <c r="AQ71" s="7">
        <f t="shared" si="148"/>
        <v>-5.0715769999999998E-5</v>
      </c>
      <c r="AR71" s="7">
        <f t="shared" si="134"/>
        <v>0</v>
      </c>
      <c r="AS71" s="7">
        <f t="shared" si="220"/>
        <v>20.197881034063041</v>
      </c>
      <c r="AT71" s="7">
        <f t="shared" si="221"/>
        <v>0.11</v>
      </c>
      <c r="AU71" s="7">
        <f t="shared" si="222"/>
        <v>-314.75357144995809</v>
      </c>
      <c r="AV71" s="30">
        <f t="shared" si="239"/>
        <v>0</v>
      </c>
      <c r="AW71" s="7">
        <f t="shared" si="202"/>
        <v>-8.4947583174887244E-3</v>
      </c>
      <c r="AX71" s="7">
        <f t="shared" si="240"/>
        <v>0</v>
      </c>
    </row>
    <row r="72" spans="1:50">
      <c r="A72" t="str">
        <f t="shared" si="29"/>
        <v>PIPE.3024.T9</v>
      </c>
      <c r="B72" t="str">
        <f t="shared" si="5"/>
        <v>SA1_XTD9_PIPE</v>
      </c>
      <c r="C72" s="1" t="s">
        <v>48</v>
      </c>
      <c r="D72" s="2" t="s">
        <v>49</v>
      </c>
      <c r="E72" s="2" t="s">
        <v>97</v>
      </c>
      <c r="F72" s="2" t="s">
        <v>97</v>
      </c>
      <c r="G72" s="2" t="s">
        <v>148</v>
      </c>
      <c r="H72" s="2"/>
      <c r="I72" s="15" t="s">
        <v>149</v>
      </c>
      <c r="J72" s="1"/>
      <c r="K72" s="8">
        <v>73</v>
      </c>
      <c r="L72" s="6" t="s">
        <v>150</v>
      </c>
      <c r="M72" s="6"/>
      <c r="N72" s="6"/>
      <c r="O72" s="26">
        <v>3.9100000000000003E-2</v>
      </c>
      <c r="P72" s="26">
        <v>0</v>
      </c>
      <c r="Q72" s="26">
        <v>590.04499999999996</v>
      </c>
      <c r="R72" s="26">
        <v>0</v>
      </c>
      <c r="S72" s="26">
        <v>-5.0715769999999998E-5</v>
      </c>
      <c r="T72" s="26">
        <v>0</v>
      </c>
      <c r="U72" s="7">
        <f t="shared" si="194"/>
        <v>1.4100000000000001E-2</v>
      </c>
      <c r="V72" s="7">
        <f t="shared" si="7"/>
        <v>0</v>
      </c>
      <c r="W72" s="7">
        <f t="shared" si="8"/>
        <v>590.04499999999996</v>
      </c>
      <c r="X72" s="7">
        <f t="shared" si="9"/>
        <v>0</v>
      </c>
      <c r="Y72" s="7">
        <f t="shared" si="145"/>
        <v>-5.0715769999999998E-5</v>
      </c>
      <c r="Z72" s="7">
        <f t="shared" si="11"/>
        <v>0</v>
      </c>
      <c r="AA72" s="7">
        <f t="shared" si="0"/>
        <v>-0.58002082953710932</v>
      </c>
      <c r="AB72" s="7">
        <f t="shared" si="216"/>
        <v>0</v>
      </c>
      <c r="AC72" s="7">
        <f t="shared" si="1"/>
        <v>590.04423600641599</v>
      </c>
      <c r="AD72" s="7">
        <f t="shared" si="235"/>
        <v>0</v>
      </c>
      <c r="AE72" s="7">
        <f t="shared" si="146"/>
        <v>-2.7507157700000003E-3</v>
      </c>
      <c r="AF72" s="7">
        <f t="shared" si="236"/>
        <v>0</v>
      </c>
      <c r="AG72" s="7">
        <f t="shared" si="2"/>
        <v>3.9100000000000003E-2</v>
      </c>
      <c r="AH72" s="7">
        <f t="shared" si="3"/>
        <v>0</v>
      </c>
      <c r="AI72" s="7">
        <f t="shared" si="4"/>
        <v>1029.3300999999999</v>
      </c>
      <c r="AJ72" s="7">
        <f t="shared" si="237"/>
        <v>0</v>
      </c>
      <c r="AK72" s="7">
        <f t="shared" si="147"/>
        <v>-5.0715769999999998E-5</v>
      </c>
      <c r="AL72" s="7">
        <f t="shared" si="133"/>
        <v>0</v>
      </c>
      <c r="AM72" s="7">
        <f t="shared" si="217"/>
        <v>3.9100000000000003E-2</v>
      </c>
      <c r="AN72" s="7">
        <f t="shared" si="218"/>
        <v>-2.8144319617350861</v>
      </c>
      <c r="AO72" s="7">
        <f t="shared" si="219"/>
        <v>3023.822031387575</v>
      </c>
      <c r="AP72" s="7">
        <f t="shared" si="238"/>
        <v>3.6499999999999998E-4</v>
      </c>
      <c r="AQ72" s="7">
        <f t="shared" si="148"/>
        <v>-5.0715769999999998E-5</v>
      </c>
      <c r="AR72" s="7">
        <f t="shared" si="134"/>
        <v>0</v>
      </c>
      <c r="AS72" s="7">
        <f t="shared" si="220"/>
        <v>20.151772658313146</v>
      </c>
      <c r="AT72" s="7">
        <f t="shared" si="221"/>
        <v>0.11</v>
      </c>
      <c r="AU72" s="7">
        <f t="shared" si="222"/>
        <v>-309.32876738827201</v>
      </c>
      <c r="AV72" s="30">
        <f t="shared" si="239"/>
        <v>0</v>
      </c>
      <c r="AW72" s="7">
        <f t="shared" si="202"/>
        <v>-8.4947583174887244E-3</v>
      </c>
      <c r="AX72" s="7">
        <f t="shared" si="240"/>
        <v>0</v>
      </c>
    </row>
    <row r="73" spans="1:50">
      <c r="A73" t="str">
        <f t="shared" si="29"/>
        <v>PIPE.3029.T9</v>
      </c>
      <c r="B73" t="str">
        <f t="shared" si="5"/>
        <v>SA1_XTD9_PIPE</v>
      </c>
      <c r="C73" s="1" t="s">
        <v>48</v>
      </c>
      <c r="D73" s="2" t="s">
        <v>49</v>
      </c>
      <c r="E73" s="2" t="s">
        <v>97</v>
      </c>
      <c r="F73" s="2" t="s">
        <v>97</v>
      </c>
      <c r="G73" s="2" t="s">
        <v>148</v>
      </c>
      <c r="H73" s="2"/>
      <c r="I73" s="15" t="s">
        <v>149</v>
      </c>
      <c r="J73" s="1"/>
      <c r="K73" s="8">
        <v>73</v>
      </c>
      <c r="L73" s="6" t="s">
        <v>150</v>
      </c>
      <c r="M73" s="6"/>
      <c r="N73" s="6"/>
      <c r="O73" s="26">
        <v>3.8899999999999997E-2</v>
      </c>
      <c r="P73" s="26">
        <v>0</v>
      </c>
      <c r="Q73" s="26">
        <v>595.47</v>
      </c>
      <c r="R73" s="26">
        <v>0</v>
      </c>
      <c r="S73" s="26">
        <v>-5.0715769999999998E-5</v>
      </c>
      <c r="T73" s="26">
        <v>0</v>
      </c>
      <c r="U73" s="7">
        <f t="shared" si="194"/>
        <v>1.3899999999999996E-2</v>
      </c>
      <c r="V73" s="7">
        <f t="shared" si="7"/>
        <v>0</v>
      </c>
      <c r="W73" s="7">
        <f t="shared" si="8"/>
        <v>595.47</v>
      </c>
      <c r="X73" s="7">
        <f t="shared" si="9"/>
        <v>0</v>
      </c>
      <c r="Y73" s="7">
        <f t="shared" si="145"/>
        <v>-5.0715769999999998E-5</v>
      </c>
      <c r="Z73" s="7">
        <f t="shared" si="11"/>
        <v>0</v>
      </c>
      <c r="AA73" s="7">
        <f t="shared" si="0"/>
        <v>-0.59486831101140392</v>
      </c>
      <c r="AB73" s="7">
        <f t="shared" si="216"/>
        <v>0</v>
      </c>
      <c r="AC73" s="7">
        <f t="shared" si="1"/>
        <v>595.46921569230369</v>
      </c>
      <c r="AD73" s="7">
        <f t="shared" si="235"/>
        <v>0</v>
      </c>
      <c r="AE73" s="7">
        <f t="shared" si="146"/>
        <v>-2.7507157700000003E-3</v>
      </c>
      <c r="AF73" s="7">
        <f t="shared" si="236"/>
        <v>0</v>
      </c>
      <c r="AG73" s="7">
        <f t="shared" si="2"/>
        <v>3.8899999999999997E-2</v>
      </c>
      <c r="AH73" s="7">
        <f t="shared" si="3"/>
        <v>0</v>
      </c>
      <c r="AI73" s="7">
        <f t="shared" si="4"/>
        <v>1034.7551000000001</v>
      </c>
      <c r="AJ73" s="7">
        <f t="shared" si="237"/>
        <v>0</v>
      </c>
      <c r="AK73" s="7">
        <f t="shared" si="147"/>
        <v>-5.0715769999999998E-5</v>
      </c>
      <c r="AL73" s="7">
        <f t="shared" si="133"/>
        <v>0</v>
      </c>
      <c r="AM73" s="7">
        <f t="shared" si="217"/>
        <v>3.8899999999999997E-2</v>
      </c>
      <c r="AN73" s="7">
        <f t="shared" si="218"/>
        <v>-2.8164127533124557</v>
      </c>
      <c r="AO73" s="7">
        <f t="shared" si="219"/>
        <v>3029.2470310259591</v>
      </c>
      <c r="AP73" s="7">
        <f t="shared" si="238"/>
        <v>3.6499999999999998E-4</v>
      </c>
      <c r="AQ73" s="7">
        <f t="shared" si="148"/>
        <v>-5.0715769999999998E-5</v>
      </c>
      <c r="AR73" s="7">
        <f t="shared" si="134"/>
        <v>0</v>
      </c>
      <c r="AS73" s="7">
        <f t="shared" si="220"/>
        <v>20.105764278998173</v>
      </c>
      <c r="AT73" s="7">
        <f t="shared" ref="AT73:AT104" si="241">AH73+0.11</f>
        <v>0.11</v>
      </c>
      <c r="AU73" s="7">
        <f t="shared" si="222"/>
        <v>-303.90396248219156</v>
      </c>
      <c r="AV73" s="30">
        <f t="shared" si="239"/>
        <v>0</v>
      </c>
      <c r="AW73" s="7">
        <f t="shared" si="202"/>
        <v>-8.4947583174887244E-3</v>
      </c>
      <c r="AX73" s="7">
        <f t="shared" si="240"/>
        <v>0</v>
      </c>
    </row>
    <row r="74" spans="1:50">
      <c r="A74" t="str">
        <f t="shared" si="29"/>
        <v>PIPE.3032.T9</v>
      </c>
      <c r="B74" t="str">
        <f t="shared" si="5"/>
        <v>SA1_XTD9_PIPE</v>
      </c>
      <c r="C74" s="1" t="s">
        <v>48</v>
      </c>
      <c r="D74" s="2" t="s">
        <v>49</v>
      </c>
      <c r="E74" s="2" t="s">
        <v>97</v>
      </c>
      <c r="F74" s="2" t="s">
        <v>97</v>
      </c>
      <c r="G74" s="2" t="s">
        <v>148</v>
      </c>
      <c r="H74" s="2"/>
      <c r="I74" s="15" t="s">
        <v>149</v>
      </c>
      <c r="J74" s="1"/>
      <c r="K74" s="8">
        <v>73</v>
      </c>
      <c r="L74" s="6" t="s">
        <v>150</v>
      </c>
      <c r="M74" s="6"/>
      <c r="N74" s="6"/>
      <c r="O74" s="26">
        <v>3.8699999999999998E-2</v>
      </c>
      <c r="P74" s="26">
        <v>0</v>
      </c>
      <c r="Q74" s="26">
        <v>598.47</v>
      </c>
      <c r="R74" s="26">
        <v>0</v>
      </c>
      <c r="S74" s="26">
        <v>-5.0715769999999998E-5</v>
      </c>
      <c r="T74" s="26">
        <v>0</v>
      </c>
      <c r="U74" s="7">
        <f t="shared" ref="U74:U89" si="242">O74-0.025</f>
        <v>1.3699999999999997E-2</v>
      </c>
      <c r="V74" s="7">
        <f t="shared" si="7"/>
        <v>0</v>
      </c>
      <c r="W74" s="7">
        <f t="shared" si="8"/>
        <v>598.47</v>
      </c>
      <c r="X74" s="7">
        <f t="shared" si="9"/>
        <v>0</v>
      </c>
      <c r="Y74" s="7">
        <f t="shared" ref="Y74:Y89" si="243">S74</f>
        <v>-5.0715769999999998E-5</v>
      </c>
      <c r="Z74" s="7">
        <f t="shared" si="11"/>
        <v>0</v>
      </c>
      <c r="AA74" s="7">
        <f t="shared" si="0"/>
        <v>-0.60316830044090797</v>
      </c>
      <c r="AB74" s="7">
        <f t="shared" ref="AB74:AB89" si="244">V74</f>
        <v>0</v>
      </c>
      <c r="AC74" s="7">
        <f t="shared" si="1"/>
        <v>598.46920421731102</v>
      </c>
      <c r="AD74" s="7">
        <f t="shared" si="235"/>
        <v>0</v>
      </c>
      <c r="AE74" s="7">
        <f t="shared" ref="AE74:AE89" si="245">S74-0.0027</f>
        <v>-2.7507157700000003E-3</v>
      </c>
      <c r="AF74" s="7">
        <f t="shared" si="236"/>
        <v>0</v>
      </c>
      <c r="AG74" s="7">
        <f t="shared" si="2"/>
        <v>3.8699999999999998E-2</v>
      </c>
      <c r="AH74" s="7">
        <f t="shared" si="3"/>
        <v>0</v>
      </c>
      <c r="AI74" s="7">
        <f t="shared" si="4"/>
        <v>1037.7551000000001</v>
      </c>
      <c r="AJ74" s="7">
        <f t="shared" si="237"/>
        <v>0</v>
      </c>
      <c r="AK74" s="7">
        <f t="shared" ref="AK74:AK89" si="246">S74</f>
        <v>-5.0715769999999998E-5</v>
      </c>
      <c r="AL74" s="7">
        <f t="shared" si="133"/>
        <v>0</v>
      </c>
      <c r="AM74" s="7">
        <f t="shared" ref="AM74:AM89" si="247">AG74</f>
        <v>3.8699999999999998E-2</v>
      </c>
      <c r="AN74" s="7">
        <f t="shared" ref="AN74:AN89" si="248">AH74*COS(0.02092*PI()/180)-AI74*SIN(0.02092*PI()/180)-2.4386</f>
        <v>-2.8175081219266693</v>
      </c>
      <c r="AO74" s="7">
        <f t="shared" ref="AO74:AO89" si="249">AH74*SIN(0.02092*PI()/180)+AI74*COS(0.02092*PI()/180)+1994.492</f>
        <v>3032.2470308259872</v>
      </c>
      <c r="AP74" s="7">
        <f t="shared" si="238"/>
        <v>3.6499999999999998E-4</v>
      </c>
      <c r="AQ74" s="7">
        <f t="shared" ref="AQ74:AQ89" si="250">AK74</f>
        <v>-5.0715769999999998E-5</v>
      </c>
      <c r="AR74" s="7">
        <f t="shared" si="134"/>
        <v>0</v>
      </c>
      <c r="AS74" s="7">
        <f t="shared" ref="AS74:AS89" si="251">(AG74+17.5)*COS(-0.483808*PI()/180)+(AI74-1338.818)*SIN(-0.483808*PI()/180)</f>
        <v>20.080232459522719</v>
      </c>
      <c r="AT74" s="7">
        <f t="shared" si="241"/>
        <v>0.11</v>
      </c>
      <c r="AU74" s="7">
        <f t="shared" ref="AU74:AU89" si="252">-(AG74+17.5)*SIN(-0.483808*PI()/180)+(AI74-1338.818)*COS(-0.483808*PI()/180)</f>
        <v>-300.9040711231263</v>
      </c>
      <c r="AV74" s="30">
        <f t="shared" si="239"/>
        <v>0</v>
      </c>
      <c r="AW74" s="7">
        <f t="shared" ref="AW74:AW89" si="253">AK74-0.483808*PI()/180</f>
        <v>-8.4947583174887244E-3</v>
      </c>
      <c r="AX74" s="7">
        <f t="shared" si="240"/>
        <v>0</v>
      </c>
    </row>
    <row r="75" spans="1:50">
      <c r="A75" t="str">
        <f t="shared" si="29"/>
        <v>PIPE.3037.T9</v>
      </c>
      <c r="B75" t="str">
        <f t="shared" si="5"/>
        <v>SA1_XTD9_PIPE</v>
      </c>
      <c r="C75" s="1" t="s">
        <v>48</v>
      </c>
      <c r="D75" s="2" t="s">
        <v>49</v>
      </c>
      <c r="E75" s="2" t="s">
        <v>97</v>
      </c>
      <c r="F75" s="2" t="s">
        <v>97</v>
      </c>
      <c r="G75" s="2" t="s">
        <v>148</v>
      </c>
      <c r="H75" s="2"/>
      <c r="I75" s="15" t="s">
        <v>149</v>
      </c>
      <c r="J75" s="1"/>
      <c r="K75" s="8">
        <v>73</v>
      </c>
      <c r="L75" s="6" t="s">
        <v>150</v>
      </c>
      <c r="M75" s="6"/>
      <c r="N75" s="6"/>
      <c r="O75" s="26">
        <v>3.85E-2</v>
      </c>
      <c r="P75" s="26">
        <v>0</v>
      </c>
      <c r="Q75" s="26">
        <v>602.87</v>
      </c>
      <c r="R75" s="26">
        <v>0</v>
      </c>
      <c r="S75" s="26">
        <v>-5.0715769999999998E-5</v>
      </c>
      <c r="T75" s="26">
        <v>0</v>
      </c>
      <c r="U75" s="7">
        <f t="shared" si="242"/>
        <v>1.3499999999999998E-2</v>
      </c>
      <c r="V75" s="7">
        <f t="shared" si="7"/>
        <v>0</v>
      </c>
      <c r="W75" s="7">
        <f t="shared" si="8"/>
        <v>602.87</v>
      </c>
      <c r="X75" s="7">
        <f t="shared" si="9"/>
        <v>0</v>
      </c>
      <c r="Y75" s="7">
        <f t="shared" si="243"/>
        <v>-5.0715769999999998E-5</v>
      </c>
      <c r="Z75" s="7">
        <f t="shared" si="11"/>
        <v>0</v>
      </c>
      <c r="AA75" s="7">
        <f t="shared" si="0"/>
        <v>-0.61524828527771358</v>
      </c>
      <c r="AB75" s="7">
        <f t="shared" si="244"/>
        <v>0</v>
      </c>
      <c r="AC75" s="7">
        <f t="shared" si="1"/>
        <v>602.86918763932135</v>
      </c>
      <c r="AD75" s="7">
        <f t="shared" si="235"/>
        <v>0</v>
      </c>
      <c r="AE75" s="7">
        <f t="shared" si="245"/>
        <v>-2.7507157700000003E-3</v>
      </c>
      <c r="AF75" s="7">
        <f t="shared" si="236"/>
        <v>0</v>
      </c>
      <c r="AG75" s="7">
        <f t="shared" si="2"/>
        <v>3.85E-2</v>
      </c>
      <c r="AH75" s="7">
        <f t="shared" si="3"/>
        <v>0</v>
      </c>
      <c r="AI75" s="7">
        <f t="shared" si="4"/>
        <v>1042.1550999999999</v>
      </c>
      <c r="AJ75" s="7">
        <f t="shared" si="237"/>
        <v>0</v>
      </c>
      <c r="AK75" s="7">
        <f t="shared" si="246"/>
        <v>-5.0715769999999998E-5</v>
      </c>
      <c r="AL75" s="7">
        <f t="shared" si="133"/>
        <v>0</v>
      </c>
      <c r="AM75" s="7">
        <f t="shared" si="247"/>
        <v>3.85E-2</v>
      </c>
      <c r="AN75" s="7">
        <f t="shared" si="248"/>
        <v>-2.8191146625608492</v>
      </c>
      <c r="AO75" s="7">
        <f t="shared" si="249"/>
        <v>3036.6470305326948</v>
      </c>
      <c r="AP75" s="7">
        <f t="shared" si="238"/>
        <v>3.6499999999999998E-4</v>
      </c>
      <c r="AQ75" s="7">
        <f t="shared" si="250"/>
        <v>-5.0715769999999998E-5</v>
      </c>
      <c r="AR75" s="7">
        <f t="shared" si="134"/>
        <v>0</v>
      </c>
      <c r="AS75" s="7">
        <f t="shared" si="251"/>
        <v>20.042879120964663</v>
      </c>
      <c r="AT75" s="7">
        <f t="shared" si="241"/>
        <v>0.11</v>
      </c>
      <c r="AU75" s="7">
        <f t="shared" si="252"/>
        <v>-296.50422967506285</v>
      </c>
      <c r="AV75" s="30">
        <f t="shared" si="239"/>
        <v>0</v>
      </c>
      <c r="AW75" s="7">
        <f t="shared" si="253"/>
        <v>-8.4947583174887244E-3</v>
      </c>
      <c r="AX75" s="7">
        <f t="shared" si="240"/>
        <v>0</v>
      </c>
    </row>
    <row r="76" spans="1:50">
      <c r="A76" t="str">
        <f t="shared" si="29"/>
        <v>PIPE.3041.T9</v>
      </c>
      <c r="B76" t="str">
        <f t="shared" si="5"/>
        <v>SA1_XTD9_PIPE</v>
      </c>
      <c r="C76" s="1" t="s">
        <v>48</v>
      </c>
      <c r="D76" s="2" t="s">
        <v>49</v>
      </c>
      <c r="E76" s="2" t="s">
        <v>97</v>
      </c>
      <c r="F76" s="2" t="s">
        <v>97</v>
      </c>
      <c r="G76" s="2" t="s">
        <v>148</v>
      </c>
      <c r="H76" s="2"/>
      <c r="I76" s="15" t="s">
        <v>149</v>
      </c>
      <c r="J76" s="1"/>
      <c r="K76" s="8">
        <v>73</v>
      </c>
      <c r="L76" s="6" t="s">
        <v>150</v>
      </c>
      <c r="M76" s="6"/>
      <c r="N76" s="6"/>
      <c r="O76" s="26">
        <v>3.8300000000000001E-2</v>
      </c>
      <c r="P76" s="26">
        <v>0</v>
      </c>
      <c r="Q76" s="26">
        <v>607.47</v>
      </c>
      <c r="R76" s="26">
        <v>0</v>
      </c>
      <c r="S76" s="26">
        <v>-5.0715769999999998E-5</v>
      </c>
      <c r="T76" s="26">
        <v>0</v>
      </c>
      <c r="U76" s="7">
        <f t="shared" si="242"/>
        <v>1.3299999999999999E-2</v>
      </c>
      <c r="V76" s="7">
        <f t="shared" si="7"/>
        <v>0</v>
      </c>
      <c r="W76" s="7">
        <f t="shared" si="8"/>
        <v>607.47</v>
      </c>
      <c r="X76" s="7">
        <f t="shared" si="9"/>
        <v>0</v>
      </c>
      <c r="Y76" s="7">
        <f t="shared" si="243"/>
        <v>-5.0715769999999998E-5</v>
      </c>
      <c r="Z76" s="7">
        <f t="shared" si="11"/>
        <v>0</v>
      </c>
      <c r="AA76" s="7">
        <f t="shared" si="0"/>
        <v>-0.62786826945841956</v>
      </c>
      <c r="AB76" s="7">
        <f t="shared" si="244"/>
        <v>0</v>
      </c>
      <c r="AC76" s="7">
        <f t="shared" si="1"/>
        <v>607.46917033233217</v>
      </c>
      <c r="AD76" s="7">
        <f t="shared" si="235"/>
        <v>0</v>
      </c>
      <c r="AE76" s="7">
        <f t="shared" si="245"/>
        <v>-2.7507157700000003E-3</v>
      </c>
      <c r="AF76" s="7">
        <f t="shared" si="236"/>
        <v>0</v>
      </c>
      <c r="AG76" s="7">
        <f t="shared" si="2"/>
        <v>3.8300000000000001E-2</v>
      </c>
      <c r="AH76" s="7">
        <f t="shared" si="3"/>
        <v>0</v>
      </c>
      <c r="AI76" s="7">
        <f t="shared" si="4"/>
        <v>1046.7551000000001</v>
      </c>
      <c r="AJ76" s="7">
        <f t="shared" si="237"/>
        <v>0</v>
      </c>
      <c r="AK76" s="7">
        <f t="shared" si="246"/>
        <v>-5.0715769999999998E-5</v>
      </c>
      <c r="AL76" s="7">
        <f t="shared" si="133"/>
        <v>0</v>
      </c>
      <c r="AM76" s="7">
        <f t="shared" si="247"/>
        <v>3.8300000000000001E-2</v>
      </c>
      <c r="AN76" s="7">
        <f t="shared" si="248"/>
        <v>-2.8207942277693099</v>
      </c>
      <c r="AO76" s="7">
        <f t="shared" si="249"/>
        <v>3041.2470302260708</v>
      </c>
      <c r="AP76" s="7">
        <f t="shared" si="238"/>
        <v>3.6499999999999998E-4</v>
      </c>
      <c r="AQ76" s="7">
        <f t="shared" si="250"/>
        <v>-5.0715769999999998E-5</v>
      </c>
      <c r="AR76" s="7">
        <f t="shared" si="134"/>
        <v>0</v>
      </c>
      <c r="AS76" s="7">
        <f t="shared" si="251"/>
        <v>20.003836993966228</v>
      </c>
      <c r="AT76" s="7">
        <f t="shared" si="241"/>
        <v>0.11</v>
      </c>
      <c r="AU76" s="7">
        <f t="shared" si="252"/>
        <v>-291.90439535714216</v>
      </c>
      <c r="AV76" s="30">
        <f t="shared" si="239"/>
        <v>0</v>
      </c>
      <c r="AW76" s="7">
        <f t="shared" si="253"/>
        <v>-8.4947583174887244E-3</v>
      </c>
      <c r="AX76" s="7">
        <f t="shared" si="240"/>
        <v>0</v>
      </c>
    </row>
    <row r="77" spans="1:50">
      <c r="A77" t="str">
        <f t="shared" si="29"/>
        <v>PIPE.3043.T9</v>
      </c>
      <c r="B77" s="21" t="str">
        <f t="shared" ref="B77:B140" si="254">IF( H77&gt;0, CONCATENATE(D77,"_",F77,"_",G77,"-",H77),CONCATENATE(D77,"_",F77,"_",G77) )</f>
        <v>SA1_XTD9_PIPE</v>
      </c>
      <c r="C77" s="1" t="s">
        <v>48</v>
      </c>
      <c r="D77" s="2" t="s">
        <v>49</v>
      </c>
      <c r="E77" s="2" t="s">
        <v>97</v>
      </c>
      <c r="F77" s="2" t="s">
        <v>97</v>
      </c>
      <c r="G77" s="2" t="s">
        <v>148</v>
      </c>
      <c r="H77" s="2"/>
      <c r="I77" s="15" t="s">
        <v>149</v>
      </c>
      <c r="J77" s="1"/>
      <c r="K77" s="8">
        <v>73</v>
      </c>
      <c r="L77" s="6" t="s">
        <v>150</v>
      </c>
      <c r="M77" s="6"/>
      <c r="N77" s="6"/>
      <c r="O77" s="26">
        <v>3.8199999999999998E-2</v>
      </c>
      <c r="P77" s="26">
        <v>0</v>
      </c>
      <c r="Q77" s="26">
        <v>608.94000000000005</v>
      </c>
      <c r="R77" s="26">
        <v>0</v>
      </c>
      <c r="S77" s="26">
        <v>-5.0715769999999998E-5</v>
      </c>
      <c r="T77" s="26">
        <v>0</v>
      </c>
      <c r="U77" s="7">
        <f t="shared" si="242"/>
        <v>1.3199999999999996E-2</v>
      </c>
      <c r="V77" s="7">
        <f t="shared" si="7"/>
        <v>0</v>
      </c>
      <c r="W77" s="7">
        <f t="shared" si="8"/>
        <v>608.94000000000005</v>
      </c>
      <c r="X77" s="7">
        <f t="shared" si="9"/>
        <v>0</v>
      </c>
      <c r="Y77" s="7">
        <f t="shared" si="243"/>
        <v>-5.0715769999999998E-5</v>
      </c>
      <c r="Z77" s="7">
        <f t="shared" si="11"/>
        <v>0</v>
      </c>
      <c r="AA77" s="7">
        <f t="shared" si="0"/>
        <v>-0.6319372642715867</v>
      </c>
      <c r="AB77" s="7">
        <f t="shared" si="244"/>
        <v>0</v>
      </c>
      <c r="AC77" s="7">
        <f t="shared" si="1"/>
        <v>608.93916470418583</v>
      </c>
      <c r="AD77" s="7">
        <f t="shared" si="235"/>
        <v>0</v>
      </c>
      <c r="AE77" s="7">
        <f t="shared" si="245"/>
        <v>-2.7507157700000003E-3</v>
      </c>
      <c r="AF77" s="7">
        <f t="shared" si="236"/>
        <v>0</v>
      </c>
      <c r="AG77" s="7">
        <f t="shared" si="2"/>
        <v>3.8199999999999998E-2</v>
      </c>
      <c r="AH77" s="7">
        <f t="shared" si="3"/>
        <v>0</v>
      </c>
      <c r="AI77" s="7">
        <f t="shared" si="4"/>
        <v>1048.2251000000001</v>
      </c>
      <c r="AJ77" s="7">
        <f t="shared" si="237"/>
        <v>0</v>
      </c>
      <c r="AK77" s="7">
        <f t="shared" si="246"/>
        <v>-5.0715769999999998E-5</v>
      </c>
      <c r="AL77" s="7">
        <f t="shared" si="133"/>
        <v>0</v>
      </c>
      <c r="AM77" s="7">
        <f t="shared" si="247"/>
        <v>3.8199999999999998E-2</v>
      </c>
      <c r="AN77" s="7">
        <f t="shared" si="248"/>
        <v>-2.8213309583902744</v>
      </c>
      <c r="AO77" s="7">
        <f t="shared" si="249"/>
        <v>3042.7170301280844</v>
      </c>
      <c r="AP77" s="7">
        <f t="shared" si="238"/>
        <v>3.6499999999999998E-4</v>
      </c>
      <c r="AQ77" s="7">
        <f t="shared" si="250"/>
        <v>-5.0715769999999998E-5</v>
      </c>
      <c r="AR77" s="7">
        <f t="shared" si="134"/>
        <v>0</v>
      </c>
      <c r="AS77" s="7">
        <f t="shared" si="251"/>
        <v>19.991324402494563</v>
      </c>
      <c r="AT77" s="7">
        <f t="shared" si="241"/>
        <v>0.11</v>
      </c>
      <c r="AU77" s="7">
        <f t="shared" si="252"/>
        <v>-290.43444860808808</v>
      </c>
      <c r="AV77" s="30">
        <f t="shared" si="239"/>
        <v>0</v>
      </c>
      <c r="AW77" s="7">
        <f t="shared" si="253"/>
        <v>-8.4947583174887244E-3</v>
      </c>
      <c r="AX77" s="7">
        <f t="shared" si="240"/>
        <v>0</v>
      </c>
    </row>
    <row r="78" spans="1:50">
      <c r="A78" t="str">
        <f t="shared" si="29"/>
        <v>PIPE.3047.T9</v>
      </c>
      <c r="B78" t="str">
        <f t="shared" si="254"/>
        <v>SA1_XTD9_PIPE</v>
      </c>
      <c r="C78" s="1" t="s">
        <v>48</v>
      </c>
      <c r="D78" s="2" t="s">
        <v>49</v>
      </c>
      <c r="E78" s="2" t="s">
        <v>97</v>
      </c>
      <c r="F78" s="2" t="s">
        <v>97</v>
      </c>
      <c r="G78" s="2" t="s">
        <v>148</v>
      </c>
      <c r="H78" s="2"/>
      <c r="I78" s="15" t="s">
        <v>149</v>
      </c>
      <c r="J78" s="1"/>
      <c r="K78" s="8">
        <v>73</v>
      </c>
      <c r="L78" s="6" t="s">
        <v>150</v>
      </c>
      <c r="M78" s="6"/>
      <c r="N78" s="6"/>
      <c r="O78" s="26">
        <v>3.7999999999999999E-2</v>
      </c>
      <c r="P78" s="26">
        <v>0</v>
      </c>
      <c r="Q78" s="26">
        <v>613.54</v>
      </c>
      <c r="R78" s="26">
        <v>0</v>
      </c>
      <c r="S78" s="26">
        <v>-5.0715769999999998E-5</v>
      </c>
      <c r="T78" s="26">
        <v>0</v>
      </c>
      <c r="U78" s="7">
        <f t="shared" si="242"/>
        <v>1.2999999999999998E-2</v>
      </c>
      <c r="V78" s="7">
        <f t="shared" si="7"/>
        <v>0</v>
      </c>
      <c r="W78" s="7">
        <f t="shared" si="8"/>
        <v>613.54</v>
      </c>
      <c r="X78" s="7">
        <f t="shared" si="9"/>
        <v>0</v>
      </c>
      <c r="Y78" s="7">
        <f t="shared" si="243"/>
        <v>-5.0715769999999998E-5</v>
      </c>
      <c r="Z78" s="7">
        <f t="shared" si="11"/>
        <v>0</v>
      </c>
      <c r="AA78" s="7">
        <f t="shared" ref="AA78:AA141" si="255">U78*COS(-0.0027)+(W78-370)*SIN(-0.0027)</f>
        <v>-0.64455724845229234</v>
      </c>
      <c r="AB78" s="7">
        <f t="shared" si="244"/>
        <v>0</v>
      </c>
      <c r="AC78" s="7">
        <f t="shared" ref="AC78:AC141" si="256">-U78*SIN(-0.0027)+(W78-370)*COS(-0.0027)+370</f>
        <v>613.53914739719653</v>
      </c>
      <c r="AD78" s="7">
        <f t="shared" si="235"/>
        <v>0</v>
      </c>
      <c r="AE78" s="7">
        <f t="shared" si="245"/>
        <v>-2.7507157700000003E-3</v>
      </c>
      <c r="AF78" s="7">
        <f t="shared" si="236"/>
        <v>0</v>
      </c>
      <c r="AG78" s="7">
        <f t="shared" ref="AG78:AG141" si="257">O78</f>
        <v>3.7999999999999999E-2</v>
      </c>
      <c r="AH78" s="7">
        <f t="shared" ref="AH78:AH141" si="258">P78</f>
        <v>0</v>
      </c>
      <c r="AI78" s="7">
        <f t="shared" ref="AI78:AI141" si="259">Q78+244.0851+195.2</f>
        <v>1052.8251</v>
      </c>
      <c r="AJ78" s="7">
        <f t="shared" si="237"/>
        <v>0</v>
      </c>
      <c r="AK78" s="7">
        <f t="shared" si="246"/>
        <v>-5.0715769999999998E-5</v>
      </c>
      <c r="AL78" s="7">
        <f t="shared" si="133"/>
        <v>0</v>
      </c>
      <c r="AM78" s="7">
        <f t="shared" si="247"/>
        <v>3.7999999999999999E-2</v>
      </c>
      <c r="AN78" s="7">
        <f t="shared" si="248"/>
        <v>-2.8230105235987351</v>
      </c>
      <c r="AO78" s="7">
        <f t="shared" si="249"/>
        <v>3047.3170298214604</v>
      </c>
      <c r="AP78" s="7">
        <f t="shared" si="238"/>
        <v>3.6499999999999998E-4</v>
      </c>
      <c r="AQ78" s="7">
        <f t="shared" si="250"/>
        <v>-5.0715769999999998E-5</v>
      </c>
      <c r="AR78" s="7">
        <f t="shared" si="134"/>
        <v>0</v>
      </c>
      <c r="AS78" s="7">
        <f t="shared" si="251"/>
        <v>19.952282275496128</v>
      </c>
      <c r="AT78" s="7">
        <f t="shared" si="241"/>
        <v>0.11</v>
      </c>
      <c r="AU78" s="7">
        <f t="shared" si="252"/>
        <v>-285.83461429016762</v>
      </c>
      <c r="AV78" s="30">
        <f t="shared" si="239"/>
        <v>0</v>
      </c>
      <c r="AW78" s="7">
        <f t="shared" si="253"/>
        <v>-8.4947583174887244E-3</v>
      </c>
      <c r="AX78" s="7">
        <f t="shared" si="240"/>
        <v>0</v>
      </c>
    </row>
    <row r="79" spans="1:50">
      <c r="A79" t="str">
        <f t="shared" si="29"/>
        <v>PIPE.3051.T9</v>
      </c>
      <c r="B79" t="str">
        <f t="shared" si="254"/>
        <v>SA1_XTD9_PIPE</v>
      </c>
      <c r="C79" s="1" t="s">
        <v>48</v>
      </c>
      <c r="D79" s="2" t="s">
        <v>49</v>
      </c>
      <c r="E79" s="2" t="s">
        <v>97</v>
      </c>
      <c r="F79" s="2" t="s">
        <v>97</v>
      </c>
      <c r="G79" s="2" t="s">
        <v>148</v>
      </c>
      <c r="H79" s="2"/>
      <c r="I79" s="15" t="s">
        <v>149</v>
      </c>
      <c r="J79" s="1"/>
      <c r="K79" s="8">
        <v>73</v>
      </c>
      <c r="L79" s="6" t="s">
        <v>150</v>
      </c>
      <c r="M79" s="6"/>
      <c r="N79" s="6"/>
      <c r="O79" s="26">
        <v>3.78E-2</v>
      </c>
      <c r="P79" s="26">
        <v>0</v>
      </c>
      <c r="Q79" s="26">
        <v>617.24</v>
      </c>
      <c r="R79" s="26">
        <v>0</v>
      </c>
      <c r="S79" s="26">
        <v>-5.0715769999999998E-5</v>
      </c>
      <c r="T79" s="26">
        <v>0</v>
      </c>
      <c r="U79" s="7">
        <f t="shared" si="242"/>
        <v>1.2799999999999999E-2</v>
      </c>
      <c r="V79" s="7">
        <f t="shared" ref="V79:V142" si="260">P79</f>
        <v>0</v>
      </c>
      <c r="W79" s="7">
        <f t="shared" ref="W79:W142" si="261">Q79</f>
        <v>617.24</v>
      </c>
      <c r="X79" s="7">
        <f t="shared" ref="X79:X142" si="262">R79</f>
        <v>0</v>
      </c>
      <c r="Y79" s="7">
        <f t="shared" si="243"/>
        <v>-5.0715769999999998E-5</v>
      </c>
      <c r="Z79" s="7">
        <f t="shared" ref="Z79:Z142" si="263">T79</f>
        <v>0</v>
      </c>
      <c r="AA79" s="7">
        <f t="shared" si="255"/>
        <v>-0.65474723558544723</v>
      </c>
      <c r="AB79" s="7">
        <f t="shared" si="244"/>
        <v>0</v>
      </c>
      <c r="AC79" s="7">
        <f t="shared" si="256"/>
        <v>617.23913337070553</v>
      </c>
      <c r="AD79" s="7">
        <f t="shared" si="235"/>
        <v>0</v>
      </c>
      <c r="AE79" s="7">
        <f t="shared" si="245"/>
        <v>-2.7507157700000003E-3</v>
      </c>
      <c r="AF79" s="7">
        <f t="shared" si="236"/>
        <v>0</v>
      </c>
      <c r="AG79" s="7">
        <f t="shared" si="257"/>
        <v>3.78E-2</v>
      </c>
      <c r="AH79" s="7">
        <f t="shared" si="258"/>
        <v>0</v>
      </c>
      <c r="AI79" s="7">
        <f t="shared" si="259"/>
        <v>1056.5251000000001</v>
      </c>
      <c r="AJ79" s="7">
        <f t="shared" si="237"/>
        <v>0</v>
      </c>
      <c r="AK79" s="7">
        <f t="shared" si="246"/>
        <v>-5.0715769999999998E-5</v>
      </c>
      <c r="AL79" s="7">
        <f t="shared" si="133"/>
        <v>0</v>
      </c>
      <c r="AM79" s="7">
        <f t="shared" si="247"/>
        <v>3.78E-2</v>
      </c>
      <c r="AN79" s="7">
        <f t="shared" si="248"/>
        <v>-2.8243614782229316</v>
      </c>
      <c r="AO79" s="7">
        <f t="shared" si="249"/>
        <v>3051.0170295748285</v>
      </c>
      <c r="AP79" s="7">
        <f t="shared" si="238"/>
        <v>3.6499999999999998E-4</v>
      </c>
      <c r="AQ79" s="7">
        <f t="shared" si="250"/>
        <v>-5.0715769999999998E-5</v>
      </c>
      <c r="AR79" s="7">
        <f t="shared" si="134"/>
        <v>0</v>
      </c>
      <c r="AS79" s="7">
        <f t="shared" si="251"/>
        <v>19.920839696479373</v>
      </c>
      <c r="AT79" s="7">
        <f t="shared" si="241"/>
        <v>0.11</v>
      </c>
      <c r="AU79" s="7">
        <f t="shared" si="252"/>
        <v>-282.13474788660312</v>
      </c>
      <c r="AV79" s="30">
        <f t="shared" si="239"/>
        <v>0</v>
      </c>
      <c r="AW79" s="7">
        <f t="shared" si="253"/>
        <v>-8.4947583174887244E-3</v>
      </c>
      <c r="AX79" s="7">
        <f t="shared" si="240"/>
        <v>0</v>
      </c>
    </row>
    <row r="80" spans="1:50">
      <c r="A80" t="str">
        <f t="shared" ref="A80:A143" si="264">IF( H80="", CONCATENATE(G80,".",ROUND(AO80,0),".",C80),CONCATENATE(G80,"-",H80,".",ROUND(AO80,0),".",C80))</f>
        <v>PIPE.3055.T9</v>
      </c>
      <c r="B80" s="21" t="str">
        <f t="shared" si="254"/>
        <v>SA1_XTD9_PIPE</v>
      </c>
      <c r="C80" s="1" t="s">
        <v>48</v>
      </c>
      <c r="D80" s="2" t="s">
        <v>49</v>
      </c>
      <c r="E80" s="2" t="s">
        <v>97</v>
      </c>
      <c r="F80" s="2" t="s">
        <v>97</v>
      </c>
      <c r="G80" s="2" t="s">
        <v>148</v>
      </c>
      <c r="H80" s="2"/>
      <c r="I80" s="15" t="s">
        <v>149</v>
      </c>
      <c r="J80" s="1"/>
      <c r="K80" s="8">
        <v>73</v>
      </c>
      <c r="L80" s="6" t="s">
        <v>150</v>
      </c>
      <c r="M80" s="6"/>
      <c r="N80" s="6"/>
      <c r="O80" s="26">
        <v>3.7600000000000001E-2</v>
      </c>
      <c r="P80" s="26">
        <v>0</v>
      </c>
      <c r="Q80" s="26">
        <v>620.94000000000005</v>
      </c>
      <c r="R80" s="26">
        <v>0</v>
      </c>
      <c r="S80" s="26">
        <v>-5.0715769999999998E-5</v>
      </c>
      <c r="T80" s="26">
        <v>0</v>
      </c>
      <c r="U80" s="7">
        <f t="shared" si="242"/>
        <v>1.26E-2</v>
      </c>
      <c r="V80" s="7">
        <f t="shared" si="260"/>
        <v>0</v>
      </c>
      <c r="W80" s="7">
        <f t="shared" si="261"/>
        <v>620.94000000000005</v>
      </c>
      <c r="X80" s="7">
        <f t="shared" si="262"/>
        <v>0</v>
      </c>
      <c r="Y80" s="7">
        <f t="shared" si="243"/>
        <v>-5.0715769999999998E-5</v>
      </c>
      <c r="Z80" s="7">
        <f t="shared" si="263"/>
        <v>0</v>
      </c>
      <c r="AA80" s="7">
        <f t="shared" si="255"/>
        <v>-0.66493722271860223</v>
      </c>
      <c r="AB80" s="7">
        <f t="shared" si="244"/>
        <v>0</v>
      </c>
      <c r="AC80" s="7">
        <f t="shared" si="256"/>
        <v>620.9391193442143</v>
      </c>
      <c r="AD80" s="7">
        <f t="shared" si="235"/>
        <v>0</v>
      </c>
      <c r="AE80" s="7">
        <f t="shared" si="245"/>
        <v>-2.7507157700000003E-3</v>
      </c>
      <c r="AF80" s="7">
        <f t="shared" si="236"/>
        <v>0</v>
      </c>
      <c r="AG80" s="7">
        <f t="shared" si="257"/>
        <v>3.7600000000000001E-2</v>
      </c>
      <c r="AH80" s="7">
        <f t="shared" si="258"/>
        <v>0</v>
      </c>
      <c r="AI80" s="7">
        <f t="shared" si="259"/>
        <v>1060.2251000000001</v>
      </c>
      <c r="AJ80" s="7">
        <f t="shared" si="237"/>
        <v>0</v>
      </c>
      <c r="AK80" s="7">
        <f t="shared" si="246"/>
        <v>-5.0715769999999998E-5</v>
      </c>
      <c r="AL80" s="7">
        <f t="shared" si="133"/>
        <v>0</v>
      </c>
      <c r="AM80" s="7">
        <f t="shared" si="247"/>
        <v>3.7600000000000001E-2</v>
      </c>
      <c r="AN80" s="7">
        <f t="shared" si="248"/>
        <v>-2.8257124328471286</v>
      </c>
      <c r="AO80" s="7">
        <f t="shared" si="249"/>
        <v>3054.7170293281961</v>
      </c>
      <c r="AP80" s="7">
        <f t="shared" si="238"/>
        <v>3.6499999999999998E-4</v>
      </c>
      <c r="AQ80" s="7">
        <f t="shared" si="250"/>
        <v>-5.0715769999999998E-5</v>
      </c>
      <c r="AR80" s="7">
        <f t="shared" si="134"/>
        <v>0</v>
      </c>
      <c r="AS80" s="7">
        <f t="shared" si="251"/>
        <v>19.889397117462622</v>
      </c>
      <c r="AT80" s="7">
        <f t="shared" si="241"/>
        <v>0.11</v>
      </c>
      <c r="AU80" s="7">
        <f t="shared" si="252"/>
        <v>-278.43488148303868</v>
      </c>
      <c r="AV80" s="30">
        <f t="shared" si="239"/>
        <v>0</v>
      </c>
      <c r="AW80" s="7">
        <f t="shared" si="253"/>
        <v>-8.4947583174887244E-3</v>
      </c>
      <c r="AX80" s="7">
        <f t="shared" si="240"/>
        <v>0</v>
      </c>
    </row>
    <row r="81" spans="1:50">
      <c r="A81" t="str">
        <f t="shared" si="264"/>
        <v>PIPE.3060.T9</v>
      </c>
      <c r="B81" t="str">
        <f t="shared" si="254"/>
        <v>SA1_XTD9_PIPE</v>
      </c>
      <c r="C81" s="1" t="s">
        <v>48</v>
      </c>
      <c r="D81" s="2" t="s">
        <v>49</v>
      </c>
      <c r="E81" s="2" t="s">
        <v>97</v>
      </c>
      <c r="F81" s="2" t="s">
        <v>97</v>
      </c>
      <c r="G81" s="2" t="s">
        <v>148</v>
      </c>
      <c r="H81" s="2"/>
      <c r="I81" s="15" t="s">
        <v>149</v>
      </c>
      <c r="J81" s="1"/>
      <c r="K81" s="8">
        <v>73</v>
      </c>
      <c r="L81" s="6" t="s">
        <v>150</v>
      </c>
      <c r="M81" s="6"/>
      <c r="N81" s="6"/>
      <c r="O81" s="26">
        <v>3.73E-2</v>
      </c>
      <c r="P81" s="26">
        <v>0</v>
      </c>
      <c r="Q81" s="26">
        <v>626.36500000000001</v>
      </c>
      <c r="R81" s="26">
        <v>0</v>
      </c>
      <c r="S81" s="26">
        <v>-5.0715769999999998E-5</v>
      </c>
      <c r="T81" s="26">
        <v>0</v>
      </c>
      <c r="U81" s="7">
        <f t="shared" si="242"/>
        <v>1.2299999999999998E-2</v>
      </c>
      <c r="V81" s="7">
        <f t="shared" si="260"/>
        <v>0</v>
      </c>
      <c r="W81" s="7">
        <f t="shared" si="261"/>
        <v>626.36500000000001</v>
      </c>
      <c r="X81" s="7">
        <f t="shared" si="262"/>
        <v>0</v>
      </c>
      <c r="Y81" s="7">
        <f t="shared" si="243"/>
        <v>-5.0715769999999998E-5</v>
      </c>
      <c r="Z81" s="7">
        <f t="shared" si="263"/>
        <v>0</v>
      </c>
      <c r="AA81" s="7">
        <f t="shared" si="255"/>
        <v>-0.67988470382839683</v>
      </c>
      <c r="AB81" s="7">
        <f t="shared" si="244"/>
        <v>0</v>
      </c>
      <c r="AC81" s="7">
        <f t="shared" si="256"/>
        <v>626.36409876010237</v>
      </c>
      <c r="AD81" s="7">
        <f t="shared" si="235"/>
        <v>0</v>
      </c>
      <c r="AE81" s="7">
        <f t="shared" si="245"/>
        <v>-2.7507157700000003E-3</v>
      </c>
      <c r="AF81" s="7">
        <f t="shared" si="236"/>
        <v>0</v>
      </c>
      <c r="AG81" s="7">
        <f t="shared" si="257"/>
        <v>3.73E-2</v>
      </c>
      <c r="AH81" s="7">
        <f t="shared" si="258"/>
        <v>0</v>
      </c>
      <c r="AI81" s="7">
        <f t="shared" si="259"/>
        <v>1065.6501000000001</v>
      </c>
      <c r="AJ81" s="7">
        <f t="shared" si="237"/>
        <v>0</v>
      </c>
      <c r="AK81" s="7">
        <f t="shared" si="246"/>
        <v>-5.0715769999999998E-5</v>
      </c>
      <c r="AL81" s="7">
        <f t="shared" si="133"/>
        <v>0</v>
      </c>
      <c r="AM81" s="7">
        <f t="shared" si="247"/>
        <v>3.73E-2</v>
      </c>
      <c r="AN81" s="7">
        <f t="shared" si="248"/>
        <v>-2.8276932244244977</v>
      </c>
      <c r="AO81" s="7">
        <f t="shared" si="249"/>
        <v>3060.1420289665803</v>
      </c>
      <c r="AP81" s="7">
        <f t="shared" si="238"/>
        <v>3.6499999999999998E-4</v>
      </c>
      <c r="AQ81" s="7">
        <f t="shared" si="250"/>
        <v>-5.0715769999999998E-5</v>
      </c>
      <c r="AR81" s="7">
        <f t="shared" si="134"/>
        <v>0</v>
      </c>
      <c r="AS81" s="7">
        <f t="shared" si="251"/>
        <v>19.843288741712719</v>
      </c>
      <c r="AT81" s="7">
        <f t="shared" si="241"/>
        <v>0.11</v>
      </c>
      <c r="AU81" s="7">
        <f t="shared" si="252"/>
        <v>-273.01007742135266</v>
      </c>
      <c r="AV81" s="30">
        <f t="shared" si="239"/>
        <v>0</v>
      </c>
      <c r="AW81" s="7">
        <f t="shared" si="253"/>
        <v>-8.4947583174887244E-3</v>
      </c>
      <c r="AX81" s="7">
        <f t="shared" si="240"/>
        <v>0</v>
      </c>
    </row>
    <row r="82" spans="1:50">
      <c r="A82" t="str">
        <f t="shared" si="264"/>
        <v>PIPE.3066.T9</v>
      </c>
      <c r="B82" t="str">
        <f t="shared" si="254"/>
        <v>SA1_XTD9_PIPE</v>
      </c>
      <c r="C82" s="1" t="s">
        <v>48</v>
      </c>
      <c r="D82" s="2" t="s">
        <v>49</v>
      </c>
      <c r="E82" s="2" t="s">
        <v>97</v>
      </c>
      <c r="F82" s="2" t="s">
        <v>97</v>
      </c>
      <c r="G82" s="2" t="s">
        <v>148</v>
      </c>
      <c r="H82" s="2"/>
      <c r="I82" s="15" t="s">
        <v>149</v>
      </c>
      <c r="J82" s="1"/>
      <c r="K82" s="8">
        <v>73</v>
      </c>
      <c r="L82" s="6" t="s">
        <v>150</v>
      </c>
      <c r="M82" s="6"/>
      <c r="N82" s="6"/>
      <c r="O82" s="26">
        <v>3.6999999999999998E-2</v>
      </c>
      <c r="P82" s="26">
        <v>0</v>
      </c>
      <c r="Q82" s="26">
        <v>631.79</v>
      </c>
      <c r="R82" s="26">
        <v>0</v>
      </c>
      <c r="S82" s="26">
        <v>-5.0715769999999998E-5</v>
      </c>
      <c r="T82" s="26">
        <v>0</v>
      </c>
      <c r="U82" s="7">
        <f t="shared" si="242"/>
        <v>1.1999999999999997E-2</v>
      </c>
      <c r="V82" s="7">
        <f t="shared" si="260"/>
        <v>0</v>
      </c>
      <c r="W82" s="7">
        <f t="shared" si="261"/>
        <v>631.79</v>
      </c>
      <c r="X82" s="7">
        <f t="shared" si="262"/>
        <v>0</v>
      </c>
      <c r="Y82" s="7">
        <f t="shared" si="243"/>
        <v>-5.0715769999999998E-5</v>
      </c>
      <c r="Z82" s="7">
        <f t="shared" si="263"/>
        <v>0</v>
      </c>
      <c r="AA82" s="7">
        <f t="shared" si="255"/>
        <v>-0.69483218493819132</v>
      </c>
      <c r="AB82" s="7">
        <f t="shared" si="244"/>
        <v>0</v>
      </c>
      <c r="AC82" s="7">
        <f t="shared" si="256"/>
        <v>631.7890781759902</v>
      </c>
      <c r="AD82" s="7">
        <f t="shared" si="235"/>
        <v>0</v>
      </c>
      <c r="AE82" s="7">
        <f t="shared" si="245"/>
        <v>-2.7507157700000003E-3</v>
      </c>
      <c r="AF82" s="7">
        <f t="shared" si="236"/>
        <v>0</v>
      </c>
      <c r="AG82" s="7">
        <f t="shared" si="257"/>
        <v>3.6999999999999998E-2</v>
      </c>
      <c r="AH82" s="7">
        <f t="shared" si="258"/>
        <v>0</v>
      </c>
      <c r="AI82" s="7">
        <f t="shared" si="259"/>
        <v>1071.0751</v>
      </c>
      <c r="AJ82" s="7">
        <f t="shared" si="237"/>
        <v>0</v>
      </c>
      <c r="AK82" s="7">
        <f t="shared" si="246"/>
        <v>-5.0715769999999998E-5</v>
      </c>
      <c r="AL82" s="7">
        <f t="shared" si="133"/>
        <v>0</v>
      </c>
      <c r="AM82" s="7">
        <f t="shared" si="247"/>
        <v>3.6999999999999998E-2</v>
      </c>
      <c r="AN82" s="7">
        <f t="shared" si="248"/>
        <v>-2.8296740160018672</v>
      </c>
      <c r="AO82" s="7">
        <f t="shared" si="249"/>
        <v>3065.5670286049635</v>
      </c>
      <c r="AP82" s="7">
        <f t="shared" si="238"/>
        <v>3.6499999999999998E-4</v>
      </c>
      <c r="AQ82" s="7">
        <f t="shared" si="250"/>
        <v>-5.0715769999999998E-5</v>
      </c>
      <c r="AR82" s="7">
        <f t="shared" si="134"/>
        <v>0</v>
      </c>
      <c r="AS82" s="7">
        <f t="shared" si="251"/>
        <v>19.797180365962824</v>
      </c>
      <c r="AT82" s="7">
        <f t="shared" si="241"/>
        <v>0.11</v>
      </c>
      <c r="AU82" s="7">
        <f t="shared" si="252"/>
        <v>-267.58527335966664</v>
      </c>
      <c r="AV82" s="30">
        <f t="shared" si="239"/>
        <v>0</v>
      </c>
      <c r="AW82" s="7">
        <f t="shared" si="253"/>
        <v>-8.4947583174887244E-3</v>
      </c>
      <c r="AX82" s="7">
        <f t="shared" si="240"/>
        <v>0</v>
      </c>
    </row>
    <row r="83" spans="1:50">
      <c r="A83" t="str">
        <f t="shared" si="264"/>
        <v>PIPE.3069.T9</v>
      </c>
      <c r="B83" t="str">
        <f t="shared" si="254"/>
        <v>SA1_XTD9_PIPE</v>
      </c>
      <c r="C83" s="1" t="s">
        <v>48</v>
      </c>
      <c r="D83" s="2" t="s">
        <v>49</v>
      </c>
      <c r="E83" s="2" t="s">
        <v>97</v>
      </c>
      <c r="F83" s="2" t="s">
        <v>97</v>
      </c>
      <c r="G83" s="2" t="s">
        <v>148</v>
      </c>
      <c r="H83" s="2"/>
      <c r="I83" s="15" t="s">
        <v>149</v>
      </c>
      <c r="J83" s="1"/>
      <c r="K83" s="8">
        <v>73</v>
      </c>
      <c r="L83" s="6" t="s">
        <v>150</v>
      </c>
      <c r="M83" s="6"/>
      <c r="N83" s="6"/>
      <c r="O83" s="26">
        <v>3.6799999999999999E-2</v>
      </c>
      <c r="P83" s="26">
        <v>0</v>
      </c>
      <c r="Q83" s="26">
        <v>635.49</v>
      </c>
      <c r="R83" s="26">
        <v>0</v>
      </c>
      <c r="S83" s="26">
        <v>-5.0715769999999998E-5</v>
      </c>
      <c r="T83" s="26">
        <v>0</v>
      </c>
      <c r="U83" s="7">
        <f t="shared" si="242"/>
        <v>1.1799999999999998E-2</v>
      </c>
      <c r="V83" s="7">
        <f t="shared" si="260"/>
        <v>0</v>
      </c>
      <c r="W83" s="7">
        <f t="shared" si="261"/>
        <v>635.49</v>
      </c>
      <c r="X83" s="7">
        <f t="shared" si="262"/>
        <v>0</v>
      </c>
      <c r="Y83" s="7">
        <f t="shared" si="243"/>
        <v>-5.0715769999999998E-5</v>
      </c>
      <c r="Z83" s="7">
        <f t="shared" si="263"/>
        <v>0</v>
      </c>
      <c r="AA83" s="7">
        <f t="shared" si="255"/>
        <v>-0.70502217207134632</v>
      </c>
      <c r="AB83" s="7">
        <f t="shared" si="244"/>
        <v>0</v>
      </c>
      <c r="AC83" s="7">
        <f t="shared" si="256"/>
        <v>635.4890641494992</v>
      </c>
      <c r="AD83" s="7">
        <f t="shared" si="235"/>
        <v>0</v>
      </c>
      <c r="AE83" s="7">
        <f t="shared" si="245"/>
        <v>-2.7507157700000003E-3</v>
      </c>
      <c r="AF83" s="7">
        <f t="shared" si="236"/>
        <v>0</v>
      </c>
      <c r="AG83" s="7">
        <f t="shared" si="257"/>
        <v>3.6799999999999999E-2</v>
      </c>
      <c r="AH83" s="7">
        <f t="shared" si="258"/>
        <v>0</v>
      </c>
      <c r="AI83" s="7">
        <f t="shared" si="259"/>
        <v>1074.7751000000001</v>
      </c>
      <c r="AJ83" s="7">
        <f t="shared" si="237"/>
        <v>0</v>
      </c>
      <c r="AK83" s="7">
        <f t="shared" si="246"/>
        <v>-5.0715769999999998E-5</v>
      </c>
      <c r="AL83" s="7">
        <f t="shared" si="133"/>
        <v>0</v>
      </c>
      <c r="AM83" s="7">
        <f t="shared" si="247"/>
        <v>3.6799999999999999E-2</v>
      </c>
      <c r="AN83" s="7">
        <f t="shared" si="248"/>
        <v>-2.8310249706260642</v>
      </c>
      <c r="AO83" s="7">
        <f t="shared" si="249"/>
        <v>3069.2670283583316</v>
      </c>
      <c r="AP83" s="7">
        <f t="shared" si="238"/>
        <v>3.6499999999999998E-4</v>
      </c>
      <c r="AQ83" s="7">
        <f t="shared" si="250"/>
        <v>-5.0715769999999998E-5</v>
      </c>
      <c r="AR83" s="7">
        <f t="shared" si="134"/>
        <v>0</v>
      </c>
      <c r="AS83" s="7">
        <f t="shared" si="251"/>
        <v>19.765737786946069</v>
      </c>
      <c r="AT83" s="7">
        <f t="shared" si="241"/>
        <v>0.11</v>
      </c>
      <c r="AU83" s="7">
        <f t="shared" si="252"/>
        <v>-263.88540695610214</v>
      </c>
      <c r="AV83" s="30">
        <f t="shared" si="239"/>
        <v>0</v>
      </c>
      <c r="AW83" s="7">
        <f t="shared" si="253"/>
        <v>-8.4947583174887244E-3</v>
      </c>
      <c r="AX83" s="7">
        <f t="shared" si="240"/>
        <v>0</v>
      </c>
    </row>
    <row r="84" spans="1:50">
      <c r="A84" t="str">
        <f t="shared" si="264"/>
        <v>PIPE.3073.T9</v>
      </c>
      <c r="B84" t="str">
        <f t="shared" si="254"/>
        <v>SA1_XTD9_PIPE</v>
      </c>
      <c r="C84" s="1" t="s">
        <v>48</v>
      </c>
      <c r="D84" s="2" t="s">
        <v>49</v>
      </c>
      <c r="E84" s="2" t="s">
        <v>97</v>
      </c>
      <c r="F84" s="2" t="s">
        <v>97</v>
      </c>
      <c r="G84" s="2" t="s">
        <v>148</v>
      </c>
      <c r="H84" s="2"/>
      <c r="I84" s="15" t="s">
        <v>149</v>
      </c>
      <c r="J84" s="1"/>
      <c r="K84" s="8">
        <v>73</v>
      </c>
      <c r="L84" s="6" t="s">
        <v>150</v>
      </c>
      <c r="M84" s="6"/>
      <c r="N84" s="6"/>
      <c r="O84" s="26">
        <v>3.6700000000000003E-2</v>
      </c>
      <c r="P84" s="26">
        <v>0</v>
      </c>
      <c r="Q84" s="26">
        <v>639.19000000000005</v>
      </c>
      <c r="R84" s="26">
        <v>0</v>
      </c>
      <c r="S84" s="26">
        <v>-5.0715769999999998E-5</v>
      </c>
      <c r="T84" s="26">
        <v>0</v>
      </c>
      <c r="U84" s="7">
        <f t="shared" si="242"/>
        <v>1.1700000000000002E-2</v>
      </c>
      <c r="V84" s="7">
        <f t="shared" si="260"/>
        <v>0</v>
      </c>
      <c r="W84" s="7">
        <f t="shared" si="261"/>
        <v>639.19000000000005</v>
      </c>
      <c r="X84" s="7">
        <f t="shared" si="262"/>
        <v>0</v>
      </c>
      <c r="Y84" s="7">
        <f t="shared" si="243"/>
        <v>-5.0715769999999998E-5</v>
      </c>
      <c r="Z84" s="7">
        <f t="shared" si="263"/>
        <v>0</v>
      </c>
      <c r="AA84" s="7">
        <f t="shared" si="255"/>
        <v>-0.71511215956900109</v>
      </c>
      <c r="AB84" s="7">
        <f t="shared" si="244"/>
        <v>0</v>
      </c>
      <c r="AC84" s="7">
        <f t="shared" si="256"/>
        <v>639.18905039300773</v>
      </c>
      <c r="AD84" s="7">
        <f t="shared" si="235"/>
        <v>0</v>
      </c>
      <c r="AE84" s="7">
        <f t="shared" si="245"/>
        <v>-2.7507157700000003E-3</v>
      </c>
      <c r="AF84" s="7">
        <f t="shared" si="236"/>
        <v>0</v>
      </c>
      <c r="AG84" s="7">
        <f t="shared" si="257"/>
        <v>3.6700000000000003E-2</v>
      </c>
      <c r="AH84" s="7">
        <f t="shared" si="258"/>
        <v>0</v>
      </c>
      <c r="AI84" s="7">
        <f t="shared" si="259"/>
        <v>1078.4751000000001</v>
      </c>
      <c r="AJ84" s="7">
        <f t="shared" si="237"/>
        <v>0</v>
      </c>
      <c r="AK84" s="7">
        <f t="shared" si="246"/>
        <v>-5.0715769999999998E-5</v>
      </c>
      <c r="AL84" s="7">
        <f t="shared" si="133"/>
        <v>0</v>
      </c>
      <c r="AM84" s="7">
        <f t="shared" si="247"/>
        <v>3.6700000000000003E-2</v>
      </c>
      <c r="AN84" s="7">
        <f t="shared" si="248"/>
        <v>-2.8323759252502607</v>
      </c>
      <c r="AO84" s="7">
        <f t="shared" si="249"/>
        <v>3072.9670281116996</v>
      </c>
      <c r="AP84" s="7">
        <f t="shared" si="238"/>
        <v>3.6499999999999998E-4</v>
      </c>
      <c r="AQ84" s="7">
        <f t="shared" si="250"/>
        <v>-5.0715769999999998E-5</v>
      </c>
      <c r="AR84" s="7">
        <f t="shared" si="134"/>
        <v>0</v>
      </c>
      <c r="AS84" s="7">
        <f t="shared" si="251"/>
        <v>19.73439520436424</v>
      </c>
      <c r="AT84" s="7">
        <f t="shared" si="241"/>
        <v>0.11</v>
      </c>
      <c r="AU84" s="7">
        <f t="shared" si="252"/>
        <v>-260.18553970814349</v>
      </c>
      <c r="AV84" s="30">
        <f t="shared" si="239"/>
        <v>0</v>
      </c>
      <c r="AW84" s="7">
        <f t="shared" si="253"/>
        <v>-8.4947583174887244E-3</v>
      </c>
      <c r="AX84" s="7">
        <f t="shared" si="240"/>
        <v>0</v>
      </c>
    </row>
    <row r="85" spans="1:50">
      <c r="A85" t="str">
        <f t="shared" si="264"/>
        <v>PIPE.3078.T9</v>
      </c>
      <c r="B85" t="str">
        <f t="shared" si="254"/>
        <v>SA1_XTD9_PIPE</v>
      </c>
      <c r="C85" s="1" t="s">
        <v>48</v>
      </c>
      <c r="D85" s="2" t="s">
        <v>49</v>
      </c>
      <c r="E85" s="2" t="s">
        <v>97</v>
      </c>
      <c r="F85" s="2" t="s">
        <v>97</v>
      </c>
      <c r="G85" s="2" t="s">
        <v>148</v>
      </c>
      <c r="H85" s="2"/>
      <c r="I85" s="15" t="s">
        <v>149</v>
      </c>
      <c r="J85" s="1"/>
      <c r="K85" s="8">
        <v>73</v>
      </c>
      <c r="L85" s="6" t="s">
        <v>150</v>
      </c>
      <c r="M85" s="6"/>
      <c r="N85" s="6"/>
      <c r="O85" s="26">
        <v>3.6400000000000002E-2</v>
      </c>
      <c r="P85" s="26">
        <v>0</v>
      </c>
      <c r="Q85" s="26">
        <v>643.79</v>
      </c>
      <c r="R85" s="26">
        <v>0</v>
      </c>
      <c r="S85" s="26">
        <v>-5.0715769999999998E-5</v>
      </c>
      <c r="T85" s="26">
        <v>0</v>
      </c>
      <c r="U85" s="7">
        <f t="shared" si="242"/>
        <v>1.14E-2</v>
      </c>
      <c r="V85" s="7">
        <f t="shared" si="260"/>
        <v>0</v>
      </c>
      <c r="W85" s="7">
        <f t="shared" si="261"/>
        <v>643.79</v>
      </c>
      <c r="X85" s="7">
        <f t="shared" si="262"/>
        <v>0</v>
      </c>
      <c r="Y85" s="7">
        <f t="shared" si="243"/>
        <v>-5.0715769999999998E-5</v>
      </c>
      <c r="Z85" s="7">
        <f t="shared" si="263"/>
        <v>0</v>
      </c>
      <c r="AA85" s="7">
        <f t="shared" si="255"/>
        <v>-0.72783214338520708</v>
      </c>
      <c r="AB85" s="7">
        <f t="shared" si="244"/>
        <v>0</v>
      </c>
      <c r="AC85" s="7">
        <f t="shared" si="256"/>
        <v>643.78903281601879</v>
      </c>
      <c r="AD85" s="7">
        <f t="shared" si="235"/>
        <v>0</v>
      </c>
      <c r="AE85" s="7">
        <f t="shared" si="245"/>
        <v>-2.7507157700000003E-3</v>
      </c>
      <c r="AF85" s="7">
        <f t="shared" si="236"/>
        <v>0</v>
      </c>
      <c r="AG85" s="7">
        <f t="shared" si="257"/>
        <v>3.6400000000000002E-2</v>
      </c>
      <c r="AH85" s="7">
        <f t="shared" si="258"/>
        <v>0</v>
      </c>
      <c r="AI85" s="7">
        <f t="shared" si="259"/>
        <v>1083.0751</v>
      </c>
      <c r="AJ85" s="7">
        <f t="shared" si="237"/>
        <v>0</v>
      </c>
      <c r="AK85" s="7">
        <f t="shared" si="246"/>
        <v>-5.0715769999999998E-5</v>
      </c>
      <c r="AL85" s="7">
        <f t="shared" ref="AL85:AL148" si="265">T85</f>
        <v>0</v>
      </c>
      <c r="AM85" s="7">
        <f t="shared" si="247"/>
        <v>3.6400000000000002E-2</v>
      </c>
      <c r="AN85" s="7">
        <f t="shared" si="248"/>
        <v>-2.8340554904587214</v>
      </c>
      <c r="AO85" s="7">
        <f t="shared" si="249"/>
        <v>3077.5670278050757</v>
      </c>
      <c r="AP85" s="7">
        <f t="shared" si="238"/>
        <v>3.6499999999999998E-4</v>
      </c>
      <c r="AQ85" s="7">
        <f t="shared" si="250"/>
        <v>-5.0715769999999998E-5</v>
      </c>
      <c r="AR85" s="7">
        <f t="shared" ref="AR85:AR148" si="266">AL85</f>
        <v>0</v>
      </c>
      <c r="AS85" s="7">
        <f t="shared" si="251"/>
        <v>19.695253080930879</v>
      </c>
      <c r="AT85" s="7">
        <f t="shared" si="241"/>
        <v>0.11</v>
      </c>
      <c r="AU85" s="7">
        <f t="shared" si="252"/>
        <v>-255.58570623461722</v>
      </c>
      <c r="AV85" s="30">
        <f t="shared" si="239"/>
        <v>0</v>
      </c>
      <c r="AW85" s="7">
        <f t="shared" si="253"/>
        <v>-8.4947583174887244E-3</v>
      </c>
      <c r="AX85" s="7">
        <f t="shared" si="240"/>
        <v>0</v>
      </c>
    </row>
    <row r="86" spans="1:50">
      <c r="A86" t="str">
        <f t="shared" si="264"/>
        <v>PIPE.3079.T9</v>
      </c>
      <c r="B86" t="str">
        <f t="shared" si="254"/>
        <v>SA1_XTD9_PIPE</v>
      </c>
      <c r="C86" s="1" t="s">
        <v>48</v>
      </c>
      <c r="D86" s="2" t="s">
        <v>49</v>
      </c>
      <c r="E86" s="2" t="s">
        <v>97</v>
      </c>
      <c r="F86" s="2" t="s">
        <v>97</v>
      </c>
      <c r="G86" s="2" t="s">
        <v>148</v>
      </c>
      <c r="H86" s="2"/>
      <c r="I86" s="15" t="s">
        <v>149</v>
      </c>
      <c r="J86" s="1"/>
      <c r="K86" s="8">
        <v>73</v>
      </c>
      <c r="L86" s="6" t="s">
        <v>150</v>
      </c>
      <c r="M86" s="6"/>
      <c r="N86" s="6"/>
      <c r="O86" s="26">
        <v>3.6400000000000002E-2</v>
      </c>
      <c r="P86" s="26">
        <v>0</v>
      </c>
      <c r="Q86" s="26">
        <v>645.19000000000005</v>
      </c>
      <c r="R86" s="26">
        <v>0</v>
      </c>
      <c r="S86" s="26">
        <v>-5.0715769999999998E-5</v>
      </c>
      <c r="T86" s="26">
        <v>0</v>
      </c>
      <c r="U86" s="7">
        <f t="shared" si="242"/>
        <v>1.14E-2</v>
      </c>
      <c r="V86" s="7">
        <f t="shared" si="260"/>
        <v>0</v>
      </c>
      <c r="W86" s="7">
        <f t="shared" si="261"/>
        <v>645.19000000000005</v>
      </c>
      <c r="X86" s="7">
        <f t="shared" si="262"/>
        <v>0</v>
      </c>
      <c r="Y86" s="7">
        <f t="shared" si="243"/>
        <v>-5.0715769999999998E-5</v>
      </c>
      <c r="Z86" s="7">
        <f t="shared" si="263"/>
        <v>0</v>
      </c>
      <c r="AA86" s="7">
        <f t="shared" si="255"/>
        <v>-0.73161213879250897</v>
      </c>
      <c r="AB86" s="7">
        <f t="shared" si="244"/>
        <v>0</v>
      </c>
      <c r="AC86" s="7">
        <f t="shared" si="256"/>
        <v>645.18902771302203</v>
      </c>
      <c r="AD86" s="7">
        <f t="shared" si="235"/>
        <v>0</v>
      </c>
      <c r="AE86" s="7">
        <f t="shared" si="245"/>
        <v>-2.7507157700000003E-3</v>
      </c>
      <c r="AF86" s="7">
        <f t="shared" si="236"/>
        <v>0</v>
      </c>
      <c r="AG86" s="7">
        <f t="shared" si="257"/>
        <v>3.6400000000000002E-2</v>
      </c>
      <c r="AH86" s="7">
        <f t="shared" si="258"/>
        <v>0</v>
      </c>
      <c r="AI86" s="7">
        <f t="shared" si="259"/>
        <v>1084.4751000000001</v>
      </c>
      <c r="AJ86" s="7">
        <f t="shared" si="237"/>
        <v>0</v>
      </c>
      <c r="AK86" s="7">
        <f t="shared" si="246"/>
        <v>-5.0715769999999998E-5</v>
      </c>
      <c r="AL86" s="7">
        <f t="shared" si="265"/>
        <v>0</v>
      </c>
      <c r="AM86" s="7">
        <f t="shared" si="247"/>
        <v>3.6400000000000002E-2</v>
      </c>
      <c r="AN86" s="7">
        <f t="shared" si="248"/>
        <v>-2.8345666624786876</v>
      </c>
      <c r="AO86" s="7">
        <f t="shared" si="249"/>
        <v>3078.9670277117552</v>
      </c>
      <c r="AP86" s="7">
        <f t="shared" si="238"/>
        <v>3.6499999999999998E-4</v>
      </c>
      <c r="AQ86" s="7">
        <f t="shared" si="250"/>
        <v>-5.0715769999999998E-5</v>
      </c>
      <c r="AR86" s="7">
        <f t="shared" si="266"/>
        <v>0</v>
      </c>
      <c r="AS86" s="7">
        <f t="shared" si="251"/>
        <v>19.68343156184827</v>
      </c>
      <c r="AT86" s="7">
        <f t="shared" si="241"/>
        <v>0.11</v>
      </c>
      <c r="AU86" s="7">
        <f t="shared" si="252"/>
        <v>-254.18575614561877</v>
      </c>
      <c r="AV86" s="30">
        <f t="shared" si="239"/>
        <v>0</v>
      </c>
      <c r="AW86" s="7">
        <f t="shared" si="253"/>
        <v>-8.4947583174887244E-3</v>
      </c>
      <c r="AX86" s="7">
        <f t="shared" si="240"/>
        <v>0</v>
      </c>
    </row>
    <row r="87" spans="1:50">
      <c r="A87" t="str">
        <f t="shared" si="264"/>
        <v>PIPE.3084.T9</v>
      </c>
      <c r="B87" t="str">
        <f t="shared" si="254"/>
        <v>SA1_XTD9_PIPE</v>
      </c>
      <c r="C87" s="1" t="s">
        <v>48</v>
      </c>
      <c r="D87" s="2" t="s">
        <v>49</v>
      </c>
      <c r="E87" s="2" t="s">
        <v>97</v>
      </c>
      <c r="F87" s="2" t="s">
        <v>97</v>
      </c>
      <c r="G87" s="2" t="s">
        <v>148</v>
      </c>
      <c r="H87" s="2"/>
      <c r="I87" s="15" t="s">
        <v>149</v>
      </c>
      <c r="J87" s="1"/>
      <c r="K87" s="8">
        <v>73</v>
      </c>
      <c r="L87" s="6" t="s">
        <v>150</v>
      </c>
      <c r="M87" s="6"/>
      <c r="N87" s="6"/>
      <c r="O87" s="26">
        <v>3.61E-2</v>
      </c>
      <c r="P87" s="26">
        <v>0</v>
      </c>
      <c r="Q87" s="26">
        <v>649.79</v>
      </c>
      <c r="R87" s="26">
        <v>0</v>
      </c>
      <c r="S87" s="26">
        <v>-5.0715769999999998E-5</v>
      </c>
      <c r="T87" s="26">
        <v>0</v>
      </c>
      <c r="U87" s="7">
        <f t="shared" si="242"/>
        <v>1.1099999999999999E-2</v>
      </c>
      <c r="V87" s="7">
        <f t="shared" si="260"/>
        <v>0</v>
      </c>
      <c r="W87" s="7">
        <f t="shared" si="261"/>
        <v>649.79</v>
      </c>
      <c r="X87" s="7">
        <f t="shared" si="262"/>
        <v>0</v>
      </c>
      <c r="Y87" s="7">
        <f t="shared" si="243"/>
        <v>-5.0715769999999998E-5</v>
      </c>
      <c r="Z87" s="7">
        <f t="shared" si="263"/>
        <v>0</v>
      </c>
      <c r="AA87" s="7">
        <f t="shared" si="255"/>
        <v>-0.74433212260871484</v>
      </c>
      <c r="AB87" s="7">
        <f t="shared" si="244"/>
        <v>0</v>
      </c>
      <c r="AC87" s="7">
        <f t="shared" si="256"/>
        <v>649.78901013603308</v>
      </c>
      <c r="AD87" s="7">
        <f t="shared" si="235"/>
        <v>0</v>
      </c>
      <c r="AE87" s="7">
        <f t="shared" si="245"/>
        <v>-2.7507157700000003E-3</v>
      </c>
      <c r="AF87" s="7">
        <f t="shared" si="236"/>
        <v>0</v>
      </c>
      <c r="AG87" s="7">
        <f t="shared" si="257"/>
        <v>3.61E-2</v>
      </c>
      <c r="AH87" s="7">
        <f t="shared" si="258"/>
        <v>0</v>
      </c>
      <c r="AI87" s="7">
        <f t="shared" si="259"/>
        <v>1089.0751</v>
      </c>
      <c r="AJ87" s="7">
        <f t="shared" si="237"/>
        <v>0</v>
      </c>
      <c r="AK87" s="7">
        <f t="shared" si="246"/>
        <v>-5.0715769999999998E-5</v>
      </c>
      <c r="AL87" s="7">
        <f t="shared" si="265"/>
        <v>0</v>
      </c>
      <c r="AM87" s="7">
        <f t="shared" si="247"/>
        <v>3.61E-2</v>
      </c>
      <c r="AN87" s="7">
        <f t="shared" si="248"/>
        <v>-2.8362462276871483</v>
      </c>
      <c r="AO87" s="7">
        <f t="shared" si="249"/>
        <v>3083.5670274051313</v>
      </c>
      <c r="AP87" s="7">
        <f t="shared" si="238"/>
        <v>3.6499999999999998E-4</v>
      </c>
      <c r="AQ87" s="7">
        <f t="shared" si="250"/>
        <v>-5.0715769999999998E-5</v>
      </c>
      <c r="AR87" s="7">
        <f t="shared" si="266"/>
        <v>0</v>
      </c>
      <c r="AS87" s="7">
        <f t="shared" si="251"/>
        <v>19.644289438414912</v>
      </c>
      <c r="AT87" s="7">
        <f t="shared" si="241"/>
        <v>0.11</v>
      </c>
      <c r="AU87" s="7">
        <f t="shared" si="252"/>
        <v>-249.58592267209255</v>
      </c>
      <c r="AV87" s="30">
        <f t="shared" si="239"/>
        <v>0</v>
      </c>
      <c r="AW87" s="7">
        <f t="shared" si="253"/>
        <v>-8.4947583174887244E-3</v>
      </c>
      <c r="AX87" s="7">
        <f t="shared" si="240"/>
        <v>0</v>
      </c>
    </row>
    <row r="88" spans="1:50">
      <c r="A88" t="str">
        <f t="shared" si="264"/>
        <v>PIPE.3087.T9</v>
      </c>
      <c r="B88" t="str">
        <f t="shared" si="254"/>
        <v>SA1_XTD9_PIPE</v>
      </c>
      <c r="C88" s="1" t="s">
        <v>48</v>
      </c>
      <c r="D88" s="2" t="s">
        <v>49</v>
      </c>
      <c r="E88" s="2" t="s">
        <v>97</v>
      </c>
      <c r="F88" s="2" t="s">
        <v>97</v>
      </c>
      <c r="G88" s="2" t="s">
        <v>148</v>
      </c>
      <c r="H88" s="2"/>
      <c r="I88" s="15" t="s">
        <v>149</v>
      </c>
      <c r="J88" s="1"/>
      <c r="K88" s="8">
        <v>73</v>
      </c>
      <c r="L88" s="6" t="s">
        <v>150</v>
      </c>
      <c r="M88" s="6"/>
      <c r="N88" s="6"/>
      <c r="O88" s="26">
        <v>3.5999999999999997E-2</v>
      </c>
      <c r="P88" s="26">
        <v>0</v>
      </c>
      <c r="Q88" s="26">
        <v>652.79</v>
      </c>
      <c r="R88" s="26">
        <v>0</v>
      </c>
      <c r="S88" s="26">
        <v>-5.0715769999999998E-5</v>
      </c>
      <c r="T88" s="26">
        <v>0</v>
      </c>
      <c r="U88" s="7">
        <f t="shared" si="242"/>
        <v>1.0999999999999996E-2</v>
      </c>
      <c r="V88" s="7">
        <f t="shared" si="260"/>
        <v>0</v>
      </c>
      <c r="W88" s="7">
        <f t="shared" si="261"/>
        <v>652.79</v>
      </c>
      <c r="X88" s="7">
        <f t="shared" si="262"/>
        <v>0</v>
      </c>
      <c r="Y88" s="7">
        <f t="shared" si="243"/>
        <v>-5.0715769999999998E-5</v>
      </c>
      <c r="Z88" s="7">
        <f t="shared" si="263"/>
        <v>0</v>
      </c>
      <c r="AA88" s="7">
        <f t="shared" si="255"/>
        <v>-0.75253211240271867</v>
      </c>
      <c r="AB88" s="7">
        <f t="shared" si="244"/>
        <v>0</v>
      </c>
      <c r="AC88" s="7">
        <f t="shared" si="256"/>
        <v>652.78899893104006</v>
      </c>
      <c r="AD88" s="7">
        <f t="shared" si="235"/>
        <v>0</v>
      </c>
      <c r="AE88" s="7">
        <f t="shared" si="245"/>
        <v>-2.7507157700000003E-3</v>
      </c>
      <c r="AF88" s="7">
        <f t="shared" si="236"/>
        <v>0</v>
      </c>
      <c r="AG88" s="7">
        <f t="shared" si="257"/>
        <v>3.5999999999999997E-2</v>
      </c>
      <c r="AH88" s="7">
        <f t="shared" si="258"/>
        <v>0</v>
      </c>
      <c r="AI88" s="7">
        <f t="shared" si="259"/>
        <v>1092.0751</v>
      </c>
      <c r="AJ88" s="7">
        <f t="shared" si="237"/>
        <v>0</v>
      </c>
      <c r="AK88" s="7">
        <f t="shared" si="246"/>
        <v>-5.0715769999999998E-5</v>
      </c>
      <c r="AL88" s="7">
        <f t="shared" si="265"/>
        <v>0</v>
      </c>
      <c r="AM88" s="7">
        <f t="shared" si="247"/>
        <v>3.5999999999999997E-2</v>
      </c>
      <c r="AN88" s="7">
        <f t="shared" si="248"/>
        <v>-2.837341596301362</v>
      </c>
      <c r="AO88" s="7">
        <f t="shared" si="249"/>
        <v>3086.5670272051593</v>
      </c>
      <c r="AP88" s="7">
        <f t="shared" si="238"/>
        <v>3.6499999999999998E-4</v>
      </c>
      <c r="AQ88" s="7">
        <f t="shared" si="250"/>
        <v>-5.0715769999999998E-5</v>
      </c>
      <c r="AR88" s="7">
        <f t="shared" si="266"/>
        <v>0</v>
      </c>
      <c r="AS88" s="7">
        <f t="shared" si="251"/>
        <v>19.618857615374392</v>
      </c>
      <c r="AT88" s="7">
        <f t="shared" si="241"/>
        <v>0.11</v>
      </c>
      <c r="AU88" s="7">
        <f t="shared" si="252"/>
        <v>-246.58603046863308</v>
      </c>
      <c r="AV88" s="30">
        <f t="shared" si="239"/>
        <v>0</v>
      </c>
      <c r="AW88" s="7">
        <f t="shared" si="253"/>
        <v>-8.4947583174887244E-3</v>
      </c>
      <c r="AX88" s="7">
        <f t="shared" si="240"/>
        <v>0</v>
      </c>
    </row>
    <row r="89" spans="1:50">
      <c r="A89" t="str">
        <f t="shared" si="264"/>
        <v>PIPE.3091.T9</v>
      </c>
      <c r="B89" t="str">
        <f t="shared" si="254"/>
        <v>SA1_XTD9_PIPE</v>
      </c>
      <c r="C89" s="1" t="s">
        <v>48</v>
      </c>
      <c r="D89" s="2" t="s">
        <v>49</v>
      </c>
      <c r="E89" s="2" t="s">
        <v>97</v>
      </c>
      <c r="F89" s="2" t="s">
        <v>97</v>
      </c>
      <c r="G89" s="2" t="s">
        <v>148</v>
      </c>
      <c r="H89" s="2"/>
      <c r="I89" s="15" t="s">
        <v>149</v>
      </c>
      <c r="J89" s="1"/>
      <c r="K89" s="8">
        <v>73</v>
      </c>
      <c r="L89" s="6" t="s">
        <v>150</v>
      </c>
      <c r="M89" s="6"/>
      <c r="N89" s="6"/>
      <c r="O89" s="26">
        <v>3.5700000000000003E-2</v>
      </c>
      <c r="P89" s="26">
        <v>0</v>
      </c>
      <c r="Q89" s="26">
        <v>657.19</v>
      </c>
      <c r="R89" s="26">
        <v>0</v>
      </c>
      <c r="S89" s="26">
        <v>-5.0715769999999998E-5</v>
      </c>
      <c r="T89" s="26">
        <v>0</v>
      </c>
      <c r="U89" s="7">
        <f t="shared" si="242"/>
        <v>1.0700000000000001E-2</v>
      </c>
      <c r="V89" s="7">
        <f t="shared" si="260"/>
        <v>0</v>
      </c>
      <c r="W89" s="7">
        <f t="shared" si="261"/>
        <v>657.19</v>
      </c>
      <c r="X89" s="7">
        <f t="shared" si="262"/>
        <v>0</v>
      </c>
      <c r="Y89" s="7">
        <f t="shared" si="243"/>
        <v>-5.0715769999999998E-5</v>
      </c>
      <c r="Z89" s="7">
        <f t="shared" si="263"/>
        <v>0</v>
      </c>
      <c r="AA89" s="7">
        <f t="shared" si="255"/>
        <v>-0.76471209687502484</v>
      </c>
      <c r="AB89" s="7">
        <f t="shared" si="244"/>
        <v>0</v>
      </c>
      <c r="AC89" s="7">
        <f t="shared" si="256"/>
        <v>657.18898208305086</v>
      </c>
      <c r="AD89" s="7">
        <f t="shared" si="235"/>
        <v>0</v>
      </c>
      <c r="AE89" s="7">
        <f t="shared" si="245"/>
        <v>-2.7507157700000003E-3</v>
      </c>
      <c r="AF89" s="7">
        <f t="shared" si="236"/>
        <v>0</v>
      </c>
      <c r="AG89" s="7">
        <f t="shared" si="257"/>
        <v>3.5700000000000003E-2</v>
      </c>
      <c r="AH89" s="7">
        <f t="shared" si="258"/>
        <v>0</v>
      </c>
      <c r="AI89" s="7">
        <f t="shared" si="259"/>
        <v>1096.4751000000001</v>
      </c>
      <c r="AJ89" s="7">
        <f t="shared" si="237"/>
        <v>0</v>
      </c>
      <c r="AK89" s="7">
        <f t="shared" si="246"/>
        <v>-5.0715769999999998E-5</v>
      </c>
      <c r="AL89" s="7">
        <f t="shared" si="265"/>
        <v>0</v>
      </c>
      <c r="AM89" s="7">
        <f t="shared" si="247"/>
        <v>3.5700000000000003E-2</v>
      </c>
      <c r="AN89" s="7">
        <f t="shared" si="248"/>
        <v>-2.8389481369355418</v>
      </c>
      <c r="AO89" s="7">
        <f t="shared" si="249"/>
        <v>3090.9670269118669</v>
      </c>
      <c r="AP89" s="7">
        <f t="shared" si="238"/>
        <v>3.6499999999999998E-4</v>
      </c>
      <c r="AQ89" s="7">
        <f t="shared" si="250"/>
        <v>-5.0715769999999998E-5</v>
      </c>
      <c r="AR89" s="7">
        <f t="shared" si="266"/>
        <v>0</v>
      </c>
      <c r="AS89" s="7">
        <f t="shared" si="251"/>
        <v>19.581404280381399</v>
      </c>
      <c r="AT89" s="7">
        <f t="shared" si="241"/>
        <v>0.11</v>
      </c>
      <c r="AU89" s="7">
        <f t="shared" si="252"/>
        <v>-242.18618986496358</v>
      </c>
      <c r="AV89" s="30">
        <f t="shared" si="239"/>
        <v>0</v>
      </c>
      <c r="AW89" s="7">
        <f t="shared" si="253"/>
        <v>-8.4947583174887244E-3</v>
      </c>
      <c r="AX89" s="7">
        <f t="shared" si="240"/>
        <v>0</v>
      </c>
    </row>
    <row r="90" spans="1:50">
      <c r="A90" t="str">
        <f t="shared" si="264"/>
        <v>PIPE.3096.T9</v>
      </c>
      <c r="B90" t="str">
        <f t="shared" si="254"/>
        <v>SA1_XTD9_PIPE</v>
      </c>
      <c r="C90" s="1" t="s">
        <v>48</v>
      </c>
      <c r="D90" s="2" t="s">
        <v>49</v>
      </c>
      <c r="E90" s="2" t="s">
        <v>97</v>
      </c>
      <c r="F90" s="2" t="s">
        <v>97</v>
      </c>
      <c r="G90" s="2" t="s">
        <v>148</v>
      </c>
      <c r="H90" s="2"/>
      <c r="I90" s="15" t="s">
        <v>149</v>
      </c>
      <c r="J90" s="1"/>
      <c r="K90" s="8">
        <v>73</v>
      </c>
      <c r="L90" s="6" t="s">
        <v>150</v>
      </c>
      <c r="M90" s="6"/>
      <c r="N90" s="6"/>
      <c r="O90" s="26">
        <v>3.5499999999999997E-2</v>
      </c>
      <c r="P90" s="26">
        <v>0</v>
      </c>
      <c r="Q90" s="26">
        <v>662.61500000000001</v>
      </c>
      <c r="R90" s="26">
        <v>0</v>
      </c>
      <c r="S90" s="26">
        <v>-5.0715769999999998E-5</v>
      </c>
      <c r="T90" s="26">
        <v>0</v>
      </c>
      <c r="U90" s="7">
        <f t="shared" si="194"/>
        <v>1.0499999999999995E-2</v>
      </c>
      <c r="V90" s="7">
        <f t="shared" si="260"/>
        <v>0</v>
      </c>
      <c r="W90" s="7">
        <f t="shared" si="261"/>
        <v>662.61500000000001</v>
      </c>
      <c r="X90" s="7">
        <f t="shared" si="262"/>
        <v>0</v>
      </c>
      <c r="Y90" s="7">
        <f t="shared" si="145"/>
        <v>-5.0715769999999998E-5</v>
      </c>
      <c r="Z90" s="7">
        <f t="shared" si="263"/>
        <v>0</v>
      </c>
      <c r="AA90" s="7">
        <f t="shared" si="255"/>
        <v>-0.77955957834931922</v>
      </c>
      <c r="AB90" s="7">
        <f t="shared" si="216"/>
        <v>0</v>
      </c>
      <c r="AC90" s="7">
        <f t="shared" si="256"/>
        <v>662.61396176893845</v>
      </c>
      <c r="AD90" s="7">
        <f t="shared" si="235"/>
        <v>0</v>
      </c>
      <c r="AE90" s="7">
        <f t="shared" si="146"/>
        <v>-2.7507157700000003E-3</v>
      </c>
      <c r="AF90" s="7">
        <f t="shared" si="236"/>
        <v>0</v>
      </c>
      <c r="AG90" s="7">
        <f t="shared" si="257"/>
        <v>3.5499999999999997E-2</v>
      </c>
      <c r="AH90" s="7">
        <f t="shared" si="258"/>
        <v>0</v>
      </c>
      <c r="AI90" s="7">
        <f t="shared" si="259"/>
        <v>1101.9001000000001</v>
      </c>
      <c r="AJ90" s="7">
        <f t="shared" si="237"/>
        <v>0</v>
      </c>
      <c r="AK90" s="7">
        <f t="shared" si="147"/>
        <v>-5.0715769999999998E-5</v>
      </c>
      <c r="AL90" s="7">
        <f t="shared" si="265"/>
        <v>0</v>
      </c>
      <c r="AM90" s="7">
        <f t="shared" si="217"/>
        <v>3.5499999999999997E-2</v>
      </c>
      <c r="AN90" s="7">
        <f t="shared" si="218"/>
        <v>-2.8409289285129113</v>
      </c>
      <c r="AO90" s="7">
        <f t="shared" si="219"/>
        <v>3096.3920265502506</v>
      </c>
      <c r="AP90" s="7">
        <f t="shared" si="238"/>
        <v>3.6499999999999998E-4</v>
      </c>
      <c r="AQ90" s="7">
        <f t="shared" si="148"/>
        <v>-5.0715769999999998E-5</v>
      </c>
      <c r="AR90" s="7">
        <f t="shared" si="266"/>
        <v>0</v>
      </c>
      <c r="AS90" s="7">
        <f t="shared" si="220"/>
        <v>19.53539590106643</v>
      </c>
      <c r="AT90" s="7">
        <f t="shared" si="241"/>
        <v>0.11</v>
      </c>
      <c r="AU90" s="7">
        <f t="shared" si="222"/>
        <v>-236.76138495888335</v>
      </c>
      <c r="AV90" s="30">
        <f t="shared" si="239"/>
        <v>0</v>
      </c>
      <c r="AW90" s="7">
        <f t="shared" si="202"/>
        <v>-8.4947583174887244E-3</v>
      </c>
      <c r="AX90" s="7">
        <f t="shared" si="240"/>
        <v>0</v>
      </c>
    </row>
    <row r="91" spans="1:50">
      <c r="A91" t="str">
        <f t="shared" si="264"/>
        <v>PIPE.3102.T9</v>
      </c>
      <c r="B91" t="str">
        <f t="shared" si="254"/>
        <v>SA1_XTD9_PIPE</v>
      </c>
      <c r="C91" s="1" t="s">
        <v>48</v>
      </c>
      <c r="D91" s="2" t="s">
        <v>49</v>
      </c>
      <c r="E91" s="2" t="s">
        <v>97</v>
      </c>
      <c r="F91" s="2" t="s">
        <v>97</v>
      </c>
      <c r="G91" s="2" t="s">
        <v>148</v>
      </c>
      <c r="H91" s="2"/>
      <c r="I91" s="15" t="s">
        <v>149</v>
      </c>
      <c r="J91" s="1"/>
      <c r="K91" s="8">
        <v>73</v>
      </c>
      <c r="L91" s="6" t="s">
        <v>150</v>
      </c>
      <c r="M91" s="6"/>
      <c r="N91" s="6"/>
      <c r="O91" s="26">
        <v>3.5200000000000002E-2</v>
      </c>
      <c r="P91" s="26">
        <v>0</v>
      </c>
      <c r="Q91" s="26">
        <v>668.04</v>
      </c>
      <c r="R91" s="26">
        <v>0</v>
      </c>
      <c r="S91" s="26">
        <v>-5.0715769999999998E-5</v>
      </c>
      <c r="T91" s="26">
        <v>0</v>
      </c>
      <c r="U91" s="7">
        <f t="shared" si="194"/>
        <v>1.0200000000000001E-2</v>
      </c>
      <c r="V91" s="7">
        <f t="shared" si="260"/>
        <v>0</v>
      </c>
      <c r="W91" s="7">
        <f t="shared" si="261"/>
        <v>668.04</v>
      </c>
      <c r="X91" s="7">
        <f t="shared" si="262"/>
        <v>0</v>
      </c>
      <c r="Y91" s="7">
        <f t="shared" si="145"/>
        <v>-5.0715769999999998E-5</v>
      </c>
      <c r="Z91" s="7">
        <f t="shared" si="263"/>
        <v>0</v>
      </c>
      <c r="AA91" s="7">
        <f t="shared" si="255"/>
        <v>-0.79450705945911371</v>
      </c>
      <c r="AB91" s="7">
        <f t="shared" si="216"/>
        <v>0</v>
      </c>
      <c r="AC91" s="7">
        <f t="shared" si="256"/>
        <v>668.0389411848264</v>
      </c>
      <c r="AD91" s="7">
        <f t="shared" si="235"/>
        <v>0</v>
      </c>
      <c r="AE91" s="7">
        <f t="shared" si="146"/>
        <v>-2.7507157700000003E-3</v>
      </c>
      <c r="AF91" s="7">
        <f t="shared" si="236"/>
        <v>0</v>
      </c>
      <c r="AG91" s="7">
        <f t="shared" si="257"/>
        <v>3.5200000000000002E-2</v>
      </c>
      <c r="AH91" s="7">
        <f t="shared" si="258"/>
        <v>0</v>
      </c>
      <c r="AI91" s="7">
        <f t="shared" si="259"/>
        <v>1107.3251</v>
      </c>
      <c r="AJ91" s="7">
        <f t="shared" si="237"/>
        <v>0</v>
      </c>
      <c r="AK91" s="7">
        <f t="shared" si="147"/>
        <v>-5.0715769999999998E-5</v>
      </c>
      <c r="AL91" s="7">
        <f t="shared" si="265"/>
        <v>0</v>
      </c>
      <c r="AM91" s="7">
        <f t="shared" si="217"/>
        <v>3.5200000000000002E-2</v>
      </c>
      <c r="AN91" s="7">
        <f t="shared" si="218"/>
        <v>-2.8429097200902804</v>
      </c>
      <c r="AO91" s="7">
        <f t="shared" si="219"/>
        <v>3101.8170261886344</v>
      </c>
      <c r="AP91" s="7">
        <f t="shared" si="238"/>
        <v>3.6499999999999998E-4</v>
      </c>
      <c r="AQ91" s="7">
        <f t="shared" si="148"/>
        <v>-5.0715769999999998E-5</v>
      </c>
      <c r="AR91" s="7">
        <f t="shared" si="266"/>
        <v>0</v>
      </c>
      <c r="AS91" s="7">
        <f t="shared" si="220"/>
        <v>19.489287525316531</v>
      </c>
      <c r="AT91" s="7">
        <f t="shared" si="241"/>
        <v>0.11</v>
      </c>
      <c r="AU91" s="7">
        <f t="shared" si="222"/>
        <v>-231.33658089719734</v>
      </c>
      <c r="AV91" s="30">
        <f t="shared" si="239"/>
        <v>0</v>
      </c>
      <c r="AW91" s="7">
        <f t="shared" si="202"/>
        <v>-8.4947583174887244E-3</v>
      </c>
      <c r="AX91" s="7">
        <f t="shared" si="240"/>
        <v>0</v>
      </c>
    </row>
    <row r="92" spans="1:50">
      <c r="A92" t="str">
        <f t="shared" si="264"/>
        <v>PIPE.3106.T9</v>
      </c>
      <c r="B92" t="str">
        <f t="shared" si="254"/>
        <v>SA1_XTD9_PIPE</v>
      </c>
      <c r="C92" s="1" t="s">
        <v>48</v>
      </c>
      <c r="D92" s="2" t="s">
        <v>49</v>
      </c>
      <c r="E92" s="2" t="s">
        <v>97</v>
      </c>
      <c r="F92" s="2" t="s">
        <v>97</v>
      </c>
      <c r="G92" s="2" t="s">
        <v>148</v>
      </c>
      <c r="H92" s="2"/>
      <c r="I92" s="15" t="s">
        <v>149</v>
      </c>
      <c r="J92" s="1"/>
      <c r="K92" s="8">
        <v>73</v>
      </c>
      <c r="L92" s="6" t="s">
        <v>150</v>
      </c>
      <c r="M92" s="6"/>
      <c r="N92" s="6"/>
      <c r="O92" s="26">
        <v>3.5000000000000003E-2</v>
      </c>
      <c r="P92" s="26">
        <v>0</v>
      </c>
      <c r="Q92" s="26">
        <v>671.74</v>
      </c>
      <c r="R92" s="26">
        <v>0</v>
      </c>
      <c r="S92" s="26">
        <v>-5.0715769999999998E-5</v>
      </c>
      <c r="T92" s="26">
        <v>0</v>
      </c>
      <c r="U92" s="7">
        <f t="shared" si="194"/>
        <v>1.0000000000000002E-2</v>
      </c>
      <c r="V92" s="7">
        <f t="shared" si="260"/>
        <v>0</v>
      </c>
      <c r="W92" s="7">
        <f t="shared" si="261"/>
        <v>671.74</v>
      </c>
      <c r="X92" s="7">
        <f t="shared" si="262"/>
        <v>0</v>
      </c>
      <c r="Y92" s="7">
        <f t="shared" si="145"/>
        <v>-5.0715769999999998E-5</v>
      </c>
      <c r="Z92" s="7">
        <f t="shared" si="263"/>
        <v>0</v>
      </c>
      <c r="AA92" s="7">
        <f t="shared" si="255"/>
        <v>-0.80469704659226859</v>
      </c>
      <c r="AB92" s="7">
        <f t="shared" si="216"/>
        <v>0</v>
      </c>
      <c r="AC92" s="7">
        <f t="shared" si="256"/>
        <v>671.7389271583354</v>
      </c>
      <c r="AD92" s="7">
        <f t="shared" si="235"/>
        <v>0</v>
      </c>
      <c r="AE92" s="7">
        <f t="shared" si="146"/>
        <v>-2.7507157700000003E-3</v>
      </c>
      <c r="AF92" s="7">
        <f t="shared" si="236"/>
        <v>0</v>
      </c>
      <c r="AG92" s="7">
        <f t="shared" si="257"/>
        <v>3.5000000000000003E-2</v>
      </c>
      <c r="AH92" s="7">
        <f t="shared" si="258"/>
        <v>0</v>
      </c>
      <c r="AI92" s="7">
        <f t="shared" si="259"/>
        <v>1111.0251000000001</v>
      </c>
      <c r="AJ92" s="7">
        <f t="shared" si="237"/>
        <v>0</v>
      </c>
      <c r="AK92" s="7">
        <f t="shared" si="147"/>
        <v>-5.0715769999999998E-5</v>
      </c>
      <c r="AL92" s="7">
        <f t="shared" si="265"/>
        <v>0</v>
      </c>
      <c r="AM92" s="7">
        <f t="shared" si="217"/>
        <v>3.5000000000000003E-2</v>
      </c>
      <c r="AN92" s="7">
        <f t="shared" si="218"/>
        <v>-2.8442606747144774</v>
      </c>
      <c r="AO92" s="7">
        <f t="shared" si="219"/>
        <v>3105.5170259420024</v>
      </c>
      <c r="AP92" s="7">
        <f t="shared" si="238"/>
        <v>3.6499999999999998E-4</v>
      </c>
      <c r="AQ92" s="7">
        <f t="shared" si="148"/>
        <v>-5.0715769999999998E-5</v>
      </c>
      <c r="AR92" s="7">
        <f t="shared" si="266"/>
        <v>0</v>
      </c>
      <c r="AS92" s="7">
        <f t="shared" si="220"/>
        <v>19.457844946299776</v>
      </c>
      <c r="AT92" s="7">
        <f t="shared" si="241"/>
        <v>0.11</v>
      </c>
      <c r="AU92" s="7">
        <f t="shared" si="222"/>
        <v>-227.63671449363284</v>
      </c>
      <c r="AV92" s="30">
        <f t="shared" si="239"/>
        <v>0</v>
      </c>
      <c r="AW92" s="7">
        <f t="shared" si="202"/>
        <v>-8.4947583174887244E-3</v>
      </c>
      <c r="AX92" s="7">
        <f t="shared" si="240"/>
        <v>0</v>
      </c>
    </row>
    <row r="93" spans="1:50">
      <c r="A93" t="str">
        <f t="shared" si="264"/>
        <v>PIPE.3109.T9</v>
      </c>
      <c r="B93" t="str">
        <f t="shared" si="254"/>
        <v>SA1_XTD9_PIPE</v>
      </c>
      <c r="C93" s="1" t="s">
        <v>48</v>
      </c>
      <c r="D93" s="2" t="s">
        <v>49</v>
      </c>
      <c r="E93" s="2" t="s">
        <v>97</v>
      </c>
      <c r="F93" s="2" t="s">
        <v>97</v>
      </c>
      <c r="G93" s="2" t="s">
        <v>148</v>
      </c>
      <c r="H93" s="2"/>
      <c r="I93" s="15" t="s">
        <v>149</v>
      </c>
      <c r="J93" s="1"/>
      <c r="K93" s="8">
        <v>73</v>
      </c>
      <c r="L93" s="6" t="s">
        <v>150</v>
      </c>
      <c r="M93" s="6"/>
      <c r="N93" s="6"/>
      <c r="O93" s="26">
        <v>3.4799999999999998E-2</v>
      </c>
      <c r="P93" s="26">
        <v>0</v>
      </c>
      <c r="Q93" s="26">
        <v>675.44</v>
      </c>
      <c r="R93" s="26">
        <v>0</v>
      </c>
      <c r="S93" s="26">
        <v>-5.0715769999999998E-5</v>
      </c>
      <c r="T93" s="26">
        <v>0</v>
      </c>
      <c r="U93" s="7">
        <f t="shared" si="194"/>
        <v>9.7999999999999962E-3</v>
      </c>
      <c r="V93" s="7">
        <f t="shared" si="260"/>
        <v>0</v>
      </c>
      <c r="W93" s="7">
        <f t="shared" si="261"/>
        <v>675.44</v>
      </c>
      <c r="X93" s="7">
        <f t="shared" si="262"/>
        <v>0</v>
      </c>
      <c r="Y93" s="7">
        <f t="shared" si="145"/>
        <v>-5.0715769999999998E-5</v>
      </c>
      <c r="Z93" s="7">
        <f t="shared" si="263"/>
        <v>0</v>
      </c>
      <c r="AA93" s="7">
        <f t="shared" si="255"/>
        <v>-0.81488703372542359</v>
      </c>
      <c r="AB93" s="7">
        <f t="shared" si="216"/>
        <v>0</v>
      </c>
      <c r="AC93" s="7">
        <f t="shared" si="256"/>
        <v>675.43891313184417</v>
      </c>
      <c r="AD93" s="7">
        <f t="shared" si="235"/>
        <v>0</v>
      </c>
      <c r="AE93" s="7">
        <f t="shared" si="146"/>
        <v>-2.7507157700000003E-3</v>
      </c>
      <c r="AF93" s="7">
        <f t="shared" si="236"/>
        <v>0</v>
      </c>
      <c r="AG93" s="7">
        <f t="shared" si="257"/>
        <v>3.4799999999999998E-2</v>
      </c>
      <c r="AH93" s="7">
        <f t="shared" si="258"/>
        <v>0</v>
      </c>
      <c r="AI93" s="7">
        <f t="shared" si="259"/>
        <v>1114.7251000000001</v>
      </c>
      <c r="AJ93" s="7">
        <f t="shared" si="237"/>
        <v>0</v>
      </c>
      <c r="AK93" s="7">
        <f t="shared" si="147"/>
        <v>-5.0715769999999998E-5</v>
      </c>
      <c r="AL93" s="7">
        <f t="shared" si="265"/>
        <v>0</v>
      </c>
      <c r="AM93" s="7">
        <f t="shared" si="217"/>
        <v>3.4799999999999998E-2</v>
      </c>
      <c r="AN93" s="7">
        <f t="shared" si="218"/>
        <v>-2.845611629338674</v>
      </c>
      <c r="AO93" s="7">
        <f t="shared" si="219"/>
        <v>3109.2170256953705</v>
      </c>
      <c r="AP93" s="7">
        <f t="shared" si="238"/>
        <v>3.6499999999999998E-4</v>
      </c>
      <c r="AQ93" s="7">
        <f t="shared" si="148"/>
        <v>-5.0715769999999998E-5</v>
      </c>
      <c r="AR93" s="7">
        <f t="shared" si="266"/>
        <v>0</v>
      </c>
      <c r="AS93" s="7">
        <f t="shared" si="220"/>
        <v>19.426402367283021</v>
      </c>
      <c r="AT93" s="7">
        <f t="shared" si="241"/>
        <v>0.11</v>
      </c>
      <c r="AU93" s="7">
        <f t="shared" si="222"/>
        <v>-223.93684809006837</v>
      </c>
      <c r="AV93" s="30">
        <f t="shared" si="239"/>
        <v>0</v>
      </c>
      <c r="AW93" s="7">
        <f t="shared" si="202"/>
        <v>-8.4947583174887244E-3</v>
      </c>
      <c r="AX93" s="7">
        <f t="shared" si="240"/>
        <v>0</v>
      </c>
    </row>
    <row r="94" spans="1:50">
      <c r="A94" t="str">
        <f t="shared" si="264"/>
        <v>PIPE.3114.T9</v>
      </c>
      <c r="B94" t="str">
        <f t="shared" si="254"/>
        <v>SA1_XTD9_PIPE</v>
      </c>
      <c r="C94" s="1" t="s">
        <v>48</v>
      </c>
      <c r="D94" s="2" t="s">
        <v>49</v>
      </c>
      <c r="E94" s="2" t="s">
        <v>97</v>
      </c>
      <c r="F94" s="2" t="s">
        <v>97</v>
      </c>
      <c r="G94" s="2" t="s">
        <v>148</v>
      </c>
      <c r="H94" s="2"/>
      <c r="I94" s="15" t="s">
        <v>149</v>
      </c>
      <c r="J94" s="1"/>
      <c r="K94" s="8">
        <v>73</v>
      </c>
      <c r="L94" s="6" t="s">
        <v>150</v>
      </c>
      <c r="M94" s="6"/>
      <c r="N94" s="6"/>
      <c r="O94" s="26">
        <v>3.4599999999999999E-2</v>
      </c>
      <c r="P94" s="26">
        <v>0</v>
      </c>
      <c r="Q94" s="26">
        <v>680.04</v>
      </c>
      <c r="R94" s="26">
        <v>0</v>
      </c>
      <c r="S94" s="26">
        <v>-5.0715769999999998E-5</v>
      </c>
      <c r="T94" s="26">
        <v>0</v>
      </c>
      <c r="U94" s="7">
        <f t="shared" ref="U94:U137" si="267">O94-0.025</f>
        <v>9.5999999999999974E-3</v>
      </c>
      <c r="V94" s="7">
        <f t="shared" si="260"/>
        <v>0</v>
      </c>
      <c r="W94" s="7">
        <f t="shared" si="261"/>
        <v>680.04</v>
      </c>
      <c r="X94" s="7">
        <f t="shared" si="262"/>
        <v>0</v>
      </c>
      <c r="Y94" s="7">
        <f t="shared" ref="Y94:Y137" si="268">S94</f>
        <v>-5.0715769999999998E-5</v>
      </c>
      <c r="Z94" s="7">
        <f t="shared" si="263"/>
        <v>0</v>
      </c>
      <c r="AA94" s="7">
        <f t="shared" si="255"/>
        <v>-0.82750701790612935</v>
      </c>
      <c r="AB94" s="7">
        <f t="shared" ref="AB94:AB137" si="269">V94</f>
        <v>0</v>
      </c>
      <c r="AC94" s="7">
        <f t="shared" si="256"/>
        <v>680.03889582485499</v>
      </c>
      <c r="AD94" s="7">
        <f t="shared" si="235"/>
        <v>0</v>
      </c>
      <c r="AE94" s="7">
        <f t="shared" ref="AE94:AE137" si="270">S94-0.0027</f>
        <v>-2.7507157700000003E-3</v>
      </c>
      <c r="AF94" s="7">
        <f t="shared" si="236"/>
        <v>0</v>
      </c>
      <c r="AG94" s="7">
        <f t="shared" si="257"/>
        <v>3.4599999999999999E-2</v>
      </c>
      <c r="AH94" s="7">
        <f t="shared" si="258"/>
        <v>0</v>
      </c>
      <c r="AI94" s="7">
        <f t="shared" si="259"/>
        <v>1119.3251</v>
      </c>
      <c r="AJ94" s="7">
        <f t="shared" si="237"/>
        <v>0</v>
      </c>
      <c r="AK94" s="7">
        <f t="shared" ref="AK94:AK137" si="271">S94</f>
        <v>-5.0715769999999998E-5</v>
      </c>
      <c r="AL94" s="7">
        <f t="shared" si="265"/>
        <v>0</v>
      </c>
      <c r="AM94" s="7">
        <f t="shared" ref="AM94:AM137" si="272">AG94</f>
        <v>3.4599999999999999E-2</v>
      </c>
      <c r="AN94" s="7">
        <f t="shared" ref="AN94:AN137" si="273">AH94*COS(0.02092*PI()/180)-AI94*SIN(0.02092*PI()/180)-2.4386</f>
        <v>-2.8472911945471346</v>
      </c>
      <c r="AO94" s="7">
        <f t="shared" ref="AO94:AO137" si="274">AH94*SIN(0.02092*PI()/180)+AI94*COS(0.02092*PI()/180)+1994.492</f>
        <v>3113.8170253887465</v>
      </c>
      <c r="AP94" s="7">
        <f t="shared" si="238"/>
        <v>3.6499999999999998E-4</v>
      </c>
      <c r="AQ94" s="7">
        <f t="shared" ref="AQ94:AQ137" si="275">AK94</f>
        <v>-5.0715769999999998E-5</v>
      </c>
      <c r="AR94" s="7">
        <f t="shared" si="266"/>
        <v>0</v>
      </c>
      <c r="AS94" s="7">
        <f t="shared" ref="AS94:AS137" si="276">(AG94+17.5)*COS(-0.483808*PI()/180)+(AI94-1338.818)*SIN(-0.483808*PI()/180)</f>
        <v>19.387360240284593</v>
      </c>
      <c r="AT94" s="7">
        <f t="shared" si="241"/>
        <v>0.11</v>
      </c>
      <c r="AU94" s="7">
        <f t="shared" ref="AU94:AU137" si="277">-(AG94+17.5)*SIN(-0.483808*PI()/180)+(AI94-1338.818)*COS(-0.483808*PI()/180)</f>
        <v>-219.33701377214794</v>
      </c>
      <c r="AV94" s="30">
        <f t="shared" si="239"/>
        <v>0</v>
      </c>
      <c r="AW94" s="7">
        <f t="shared" ref="AW94:AW137" si="278">AK94-0.483808*PI()/180</f>
        <v>-8.4947583174887244E-3</v>
      </c>
      <c r="AX94" s="7">
        <f t="shared" si="240"/>
        <v>0</v>
      </c>
    </row>
    <row r="95" spans="1:50">
      <c r="A95" t="str">
        <f t="shared" si="264"/>
        <v>PIPE.3115.T9</v>
      </c>
      <c r="B95" t="str">
        <f t="shared" si="254"/>
        <v>SA1_XTD9_PIPE</v>
      </c>
      <c r="C95" s="1" t="s">
        <v>48</v>
      </c>
      <c r="D95" s="2" t="s">
        <v>49</v>
      </c>
      <c r="E95" s="2" t="s">
        <v>97</v>
      </c>
      <c r="F95" s="2" t="s">
        <v>97</v>
      </c>
      <c r="G95" s="2" t="s">
        <v>148</v>
      </c>
      <c r="H95" s="2"/>
      <c r="I95" s="15" t="s">
        <v>149</v>
      </c>
      <c r="J95" s="1"/>
      <c r="K95" s="8">
        <v>73</v>
      </c>
      <c r="L95" s="6" t="s">
        <v>150</v>
      </c>
      <c r="M95" s="6"/>
      <c r="N95" s="6"/>
      <c r="O95" s="26">
        <v>3.4500000000000003E-2</v>
      </c>
      <c r="P95" s="26">
        <v>0</v>
      </c>
      <c r="Q95" s="26">
        <v>681.44</v>
      </c>
      <c r="R95" s="26">
        <v>0</v>
      </c>
      <c r="S95" s="26">
        <v>-5.0715769999999998E-5</v>
      </c>
      <c r="T95" s="26">
        <v>0</v>
      </c>
      <c r="U95" s="7">
        <f t="shared" si="267"/>
        <v>9.5000000000000015E-3</v>
      </c>
      <c r="V95" s="7">
        <f t="shared" si="260"/>
        <v>0</v>
      </c>
      <c r="W95" s="7">
        <f t="shared" si="261"/>
        <v>681.44</v>
      </c>
      <c r="X95" s="7">
        <f t="shared" si="262"/>
        <v>0</v>
      </c>
      <c r="Y95" s="7">
        <f t="shared" si="268"/>
        <v>-5.0715769999999998E-5</v>
      </c>
      <c r="Z95" s="7">
        <f t="shared" si="263"/>
        <v>0</v>
      </c>
      <c r="AA95" s="7">
        <f t="shared" si="255"/>
        <v>-0.83138701294893147</v>
      </c>
      <c r="AB95" s="7">
        <f t="shared" si="269"/>
        <v>0</v>
      </c>
      <c r="AC95" s="7">
        <f t="shared" si="256"/>
        <v>681.43889045185847</v>
      </c>
      <c r="AD95" s="7">
        <f t="shared" si="235"/>
        <v>0</v>
      </c>
      <c r="AE95" s="7">
        <f t="shared" si="270"/>
        <v>-2.7507157700000003E-3</v>
      </c>
      <c r="AF95" s="7">
        <f t="shared" si="236"/>
        <v>0</v>
      </c>
      <c r="AG95" s="7">
        <f t="shared" si="257"/>
        <v>3.4500000000000003E-2</v>
      </c>
      <c r="AH95" s="7">
        <f t="shared" si="258"/>
        <v>0</v>
      </c>
      <c r="AI95" s="7">
        <f t="shared" si="259"/>
        <v>1120.7251000000001</v>
      </c>
      <c r="AJ95" s="7">
        <f t="shared" si="237"/>
        <v>0</v>
      </c>
      <c r="AK95" s="7">
        <f t="shared" si="271"/>
        <v>-5.0715769999999998E-5</v>
      </c>
      <c r="AL95" s="7">
        <f t="shared" si="265"/>
        <v>0</v>
      </c>
      <c r="AM95" s="7">
        <f t="shared" si="272"/>
        <v>3.4500000000000003E-2</v>
      </c>
      <c r="AN95" s="7">
        <f t="shared" si="273"/>
        <v>-2.8478023665671008</v>
      </c>
      <c r="AO95" s="7">
        <f t="shared" si="274"/>
        <v>3115.2170252954261</v>
      </c>
      <c r="AP95" s="7">
        <f t="shared" si="238"/>
        <v>3.6499999999999998E-4</v>
      </c>
      <c r="AQ95" s="7">
        <f t="shared" si="275"/>
        <v>-5.0715769999999998E-5</v>
      </c>
      <c r="AR95" s="7">
        <f t="shared" si="266"/>
        <v>0</v>
      </c>
      <c r="AS95" s="7">
        <f t="shared" si="276"/>
        <v>19.375438724767051</v>
      </c>
      <c r="AT95" s="7">
        <f t="shared" si="241"/>
        <v>0.11</v>
      </c>
      <c r="AU95" s="7">
        <f t="shared" si="277"/>
        <v>-217.9370645275437</v>
      </c>
      <c r="AV95" s="30">
        <f t="shared" si="239"/>
        <v>0</v>
      </c>
      <c r="AW95" s="7">
        <f t="shared" si="278"/>
        <v>-8.4947583174887244E-3</v>
      </c>
      <c r="AX95" s="7">
        <f t="shared" si="240"/>
        <v>0</v>
      </c>
    </row>
    <row r="96" spans="1:50">
      <c r="A96" t="str">
        <f t="shared" si="264"/>
        <v>PIPE.3120.T9</v>
      </c>
      <c r="B96" s="21" t="str">
        <f t="shared" si="254"/>
        <v>SA1_XTD9_PIPE</v>
      </c>
      <c r="C96" s="1" t="s">
        <v>48</v>
      </c>
      <c r="D96" s="2" t="s">
        <v>49</v>
      </c>
      <c r="E96" s="2" t="s">
        <v>97</v>
      </c>
      <c r="F96" s="2" t="s">
        <v>97</v>
      </c>
      <c r="G96" s="2" t="s">
        <v>148</v>
      </c>
      <c r="H96" s="2"/>
      <c r="I96" s="15" t="s">
        <v>149</v>
      </c>
      <c r="J96" s="1"/>
      <c r="K96" s="8">
        <v>73</v>
      </c>
      <c r="L96" s="6" t="s">
        <v>150</v>
      </c>
      <c r="M96" s="6"/>
      <c r="N96" s="6"/>
      <c r="O96" s="26">
        <v>3.4299999999999997E-2</v>
      </c>
      <c r="P96" s="26">
        <v>0</v>
      </c>
      <c r="Q96" s="26">
        <v>686.04</v>
      </c>
      <c r="R96" s="26">
        <v>0</v>
      </c>
      <c r="S96" s="26">
        <v>-5.0715769999999998E-5</v>
      </c>
      <c r="T96" s="26">
        <v>0</v>
      </c>
      <c r="U96" s="7">
        <f t="shared" si="267"/>
        <v>9.2999999999999958E-3</v>
      </c>
      <c r="V96" s="7">
        <f t="shared" si="260"/>
        <v>0</v>
      </c>
      <c r="W96" s="7">
        <f t="shared" si="261"/>
        <v>686.04</v>
      </c>
      <c r="X96" s="7">
        <f t="shared" si="262"/>
        <v>0</v>
      </c>
      <c r="Y96" s="7">
        <f t="shared" si="268"/>
        <v>-5.0715769999999998E-5</v>
      </c>
      <c r="Z96" s="7">
        <f t="shared" si="263"/>
        <v>0</v>
      </c>
      <c r="AA96" s="7">
        <f t="shared" si="255"/>
        <v>-0.84400699712963712</v>
      </c>
      <c r="AB96" s="7">
        <f t="shared" si="269"/>
        <v>0</v>
      </c>
      <c r="AC96" s="7">
        <f t="shared" si="256"/>
        <v>686.03887314486929</v>
      </c>
      <c r="AD96" s="7">
        <f t="shared" si="235"/>
        <v>0</v>
      </c>
      <c r="AE96" s="7">
        <f t="shared" si="270"/>
        <v>-2.7507157700000003E-3</v>
      </c>
      <c r="AF96" s="7">
        <f t="shared" si="236"/>
        <v>0</v>
      </c>
      <c r="AG96" s="7">
        <f t="shared" si="257"/>
        <v>3.4299999999999997E-2</v>
      </c>
      <c r="AH96" s="7">
        <f t="shared" si="258"/>
        <v>0</v>
      </c>
      <c r="AI96" s="7">
        <f t="shared" si="259"/>
        <v>1125.3251</v>
      </c>
      <c r="AJ96" s="7">
        <f t="shared" si="237"/>
        <v>0</v>
      </c>
      <c r="AK96" s="7">
        <f t="shared" si="271"/>
        <v>-5.0715769999999998E-5</v>
      </c>
      <c r="AL96" s="7">
        <f t="shared" si="265"/>
        <v>0</v>
      </c>
      <c r="AM96" s="7">
        <f t="shared" si="272"/>
        <v>3.4299999999999997E-2</v>
      </c>
      <c r="AN96" s="7">
        <f t="shared" si="273"/>
        <v>-2.8494819317755615</v>
      </c>
      <c r="AO96" s="7">
        <f t="shared" si="274"/>
        <v>3119.8170249888021</v>
      </c>
      <c r="AP96" s="7">
        <f t="shared" si="238"/>
        <v>3.6499999999999998E-4</v>
      </c>
      <c r="AQ96" s="7">
        <f t="shared" si="275"/>
        <v>-5.0715769999999998E-5</v>
      </c>
      <c r="AR96" s="7">
        <f t="shared" si="266"/>
        <v>0</v>
      </c>
      <c r="AS96" s="7">
        <f t="shared" si="276"/>
        <v>19.336396597768619</v>
      </c>
      <c r="AT96" s="7">
        <f t="shared" si="241"/>
        <v>0.11</v>
      </c>
      <c r="AU96" s="7">
        <f t="shared" si="277"/>
        <v>-213.33723020962324</v>
      </c>
      <c r="AV96" s="30">
        <f t="shared" si="239"/>
        <v>0</v>
      </c>
      <c r="AW96" s="7">
        <f t="shared" si="278"/>
        <v>-8.4947583174887244E-3</v>
      </c>
      <c r="AX96" s="7">
        <f t="shared" si="240"/>
        <v>0</v>
      </c>
    </row>
    <row r="97" spans="1:50">
      <c r="A97" t="str">
        <f t="shared" si="264"/>
        <v>PIPE.3124.T9</v>
      </c>
      <c r="B97" t="str">
        <f t="shared" si="254"/>
        <v>SA1_XTD9_PIPE</v>
      </c>
      <c r="C97" s="1" t="s">
        <v>48</v>
      </c>
      <c r="D97" s="2" t="s">
        <v>49</v>
      </c>
      <c r="E97" s="2" t="s">
        <v>97</v>
      </c>
      <c r="F97" s="2" t="s">
        <v>97</v>
      </c>
      <c r="G97" s="2" t="s">
        <v>148</v>
      </c>
      <c r="H97" s="2"/>
      <c r="I97" s="15" t="s">
        <v>149</v>
      </c>
      <c r="J97" s="1"/>
      <c r="K97" s="8">
        <v>73</v>
      </c>
      <c r="L97" s="6" t="s">
        <v>150</v>
      </c>
      <c r="M97" s="6"/>
      <c r="N97" s="6"/>
      <c r="O97" s="26">
        <v>3.4099999999999998E-2</v>
      </c>
      <c r="P97" s="26">
        <v>0</v>
      </c>
      <c r="Q97" s="26">
        <v>689.74</v>
      </c>
      <c r="R97" s="26">
        <v>0</v>
      </c>
      <c r="S97" s="26">
        <v>-5.0715769999999998E-5</v>
      </c>
      <c r="T97" s="26">
        <v>0</v>
      </c>
      <c r="U97" s="7">
        <f t="shared" si="267"/>
        <v>9.099999999999997E-3</v>
      </c>
      <c r="V97" s="7">
        <f t="shared" si="260"/>
        <v>0</v>
      </c>
      <c r="W97" s="7">
        <f t="shared" si="261"/>
        <v>689.74</v>
      </c>
      <c r="X97" s="7">
        <f t="shared" si="262"/>
        <v>0</v>
      </c>
      <c r="Y97" s="7">
        <f t="shared" si="268"/>
        <v>-5.0715769999999998E-5</v>
      </c>
      <c r="Z97" s="7">
        <f t="shared" si="263"/>
        <v>0</v>
      </c>
      <c r="AA97" s="7">
        <f t="shared" si="255"/>
        <v>-0.85419698426279211</v>
      </c>
      <c r="AB97" s="7">
        <f t="shared" si="269"/>
        <v>0</v>
      </c>
      <c r="AC97" s="7">
        <f t="shared" si="256"/>
        <v>689.73885911837817</v>
      </c>
      <c r="AD97" s="7">
        <f t="shared" si="235"/>
        <v>0</v>
      </c>
      <c r="AE97" s="7">
        <f t="shared" si="270"/>
        <v>-2.7507157700000003E-3</v>
      </c>
      <c r="AF97" s="7">
        <f t="shared" si="236"/>
        <v>0</v>
      </c>
      <c r="AG97" s="7">
        <f t="shared" si="257"/>
        <v>3.4099999999999998E-2</v>
      </c>
      <c r="AH97" s="7">
        <f t="shared" si="258"/>
        <v>0</v>
      </c>
      <c r="AI97" s="7">
        <f t="shared" si="259"/>
        <v>1129.0251000000001</v>
      </c>
      <c r="AJ97" s="7">
        <f t="shared" si="237"/>
        <v>0</v>
      </c>
      <c r="AK97" s="7">
        <f t="shared" si="271"/>
        <v>-5.0715769999999998E-5</v>
      </c>
      <c r="AL97" s="7">
        <f t="shared" si="265"/>
        <v>0</v>
      </c>
      <c r="AM97" s="7">
        <f t="shared" si="272"/>
        <v>3.4099999999999998E-2</v>
      </c>
      <c r="AN97" s="7">
        <f t="shared" si="273"/>
        <v>-2.8508328863997585</v>
      </c>
      <c r="AO97" s="7">
        <f t="shared" si="274"/>
        <v>3123.5170247421702</v>
      </c>
      <c r="AP97" s="7">
        <f t="shared" si="238"/>
        <v>3.6499999999999998E-4</v>
      </c>
      <c r="AQ97" s="7">
        <f t="shared" si="275"/>
        <v>-5.0715769999999998E-5</v>
      </c>
      <c r="AR97" s="7">
        <f t="shared" si="266"/>
        <v>0</v>
      </c>
      <c r="AS97" s="7">
        <f t="shared" si="276"/>
        <v>19.304954018751864</v>
      </c>
      <c r="AT97" s="7">
        <f t="shared" si="241"/>
        <v>0.11</v>
      </c>
      <c r="AU97" s="7">
        <f t="shared" si="277"/>
        <v>-209.63736380605877</v>
      </c>
      <c r="AV97" s="30">
        <f t="shared" si="239"/>
        <v>0</v>
      </c>
      <c r="AW97" s="7">
        <f t="shared" si="278"/>
        <v>-8.4947583174887244E-3</v>
      </c>
      <c r="AX97" s="7">
        <f t="shared" si="240"/>
        <v>0</v>
      </c>
    </row>
    <row r="98" spans="1:50">
      <c r="A98" t="str">
        <f t="shared" si="264"/>
        <v>PIPE.3127.T9</v>
      </c>
      <c r="B98" t="str">
        <f t="shared" si="254"/>
        <v>SA1_XTD9_PIPE</v>
      </c>
      <c r="C98" s="1" t="s">
        <v>48</v>
      </c>
      <c r="D98" s="2" t="s">
        <v>49</v>
      </c>
      <c r="E98" s="2" t="s">
        <v>97</v>
      </c>
      <c r="F98" s="2" t="s">
        <v>97</v>
      </c>
      <c r="G98" s="2" t="s">
        <v>148</v>
      </c>
      <c r="H98" s="2"/>
      <c r="I98" s="15" t="s">
        <v>149</v>
      </c>
      <c r="J98" s="1"/>
      <c r="K98" s="8">
        <v>73</v>
      </c>
      <c r="L98" s="6" t="s">
        <v>150</v>
      </c>
      <c r="M98" s="6"/>
      <c r="N98" s="6"/>
      <c r="O98" s="26">
        <v>3.39E-2</v>
      </c>
      <c r="P98" s="26">
        <v>0</v>
      </c>
      <c r="Q98" s="26">
        <v>693.44</v>
      </c>
      <c r="R98" s="26">
        <v>0</v>
      </c>
      <c r="S98" s="26">
        <v>-5.0715769999999998E-5</v>
      </c>
      <c r="T98" s="26">
        <v>0</v>
      </c>
      <c r="U98" s="7">
        <f t="shared" si="267"/>
        <v>8.8999999999999982E-3</v>
      </c>
      <c r="V98" s="7">
        <f t="shared" si="260"/>
        <v>0</v>
      </c>
      <c r="W98" s="7">
        <f t="shared" si="261"/>
        <v>693.44</v>
      </c>
      <c r="X98" s="7">
        <f t="shared" si="262"/>
        <v>0</v>
      </c>
      <c r="Y98" s="7">
        <f t="shared" si="268"/>
        <v>-5.0715769999999998E-5</v>
      </c>
      <c r="Z98" s="7">
        <f t="shared" si="263"/>
        <v>0</v>
      </c>
      <c r="AA98" s="7">
        <f t="shared" si="255"/>
        <v>-0.86438697139594711</v>
      </c>
      <c r="AB98" s="7">
        <f t="shared" si="269"/>
        <v>0</v>
      </c>
      <c r="AC98" s="7">
        <f t="shared" si="256"/>
        <v>693.43884509188706</v>
      </c>
      <c r="AD98" s="7">
        <f t="shared" si="235"/>
        <v>0</v>
      </c>
      <c r="AE98" s="7">
        <f t="shared" si="270"/>
        <v>-2.7507157700000003E-3</v>
      </c>
      <c r="AF98" s="7">
        <f t="shared" si="236"/>
        <v>0</v>
      </c>
      <c r="AG98" s="7">
        <f t="shared" si="257"/>
        <v>3.39E-2</v>
      </c>
      <c r="AH98" s="7">
        <f t="shared" si="258"/>
        <v>0</v>
      </c>
      <c r="AI98" s="7">
        <f t="shared" si="259"/>
        <v>1132.7251000000001</v>
      </c>
      <c r="AJ98" s="7">
        <f t="shared" si="237"/>
        <v>0</v>
      </c>
      <c r="AK98" s="7">
        <f t="shared" si="271"/>
        <v>-5.0715769999999998E-5</v>
      </c>
      <c r="AL98" s="7">
        <f t="shared" si="265"/>
        <v>0</v>
      </c>
      <c r="AM98" s="7">
        <f t="shared" si="272"/>
        <v>3.39E-2</v>
      </c>
      <c r="AN98" s="7">
        <f t="shared" si="273"/>
        <v>-2.8521838410239551</v>
      </c>
      <c r="AO98" s="7">
        <f t="shared" si="274"/>
        <v>3127.2170244955378</v>
      </c>
      <c r="AP98" s="7">
        <f t="shared" si="238"/>
        <v>3.6499999999999998E-4</v>
      </c>
      <c r="AQ98" s="7">
        <f t="shared" si="275"/>
        <v>-5.0715769999999998E-5</v>
      </c>
      <c r="AR98" s="7">
        <f t="shared" si="266"/>
        <v>0</v>
      </c>
      <c r="AS98" s="7">
        <f t="shared" si="276"/>
        <v>19.27351143973511</v>
      </c>
      <c r="AT98" s="7">
        <f t="shared" si="241"/>
        <v>0.11</v>
      </c>
      <c r="AU98" s="7">
        <f t="shared" si="277"/>
        <v>-205.9374974024943</v>
      </c>
      <c r="AV98" s="30">
        <f t="shared" si="239"/>
        <v>0</v>
      </c>
      <c r="AW98" s="7">
        <f t="shared" si="278"/>
        <v>-8.4947583174887244E-3</v>
      </c>
      <c r="AX98" s="7">
        <f t="shared" si="240"/>
        <v>0</v>
      </c>
    </row>
    <row r="99" spans="1:50">
      <c r="A99" t="str">
        <f t="shared" si="264"/>
        <v>PIPE.3133.T9</v>
      </c>
      <c r="B99" t="str">
        <f t="shared" si="254"/>
        <v>SA1_XTD9_PIPE</v>
      </c>
      <c r="C99" s="1" t="s">
        <v>48</v>
      </c>
      <c r="D99" s="2" t="s">
        <v>49</v>
      </c>
      <c r="E99" s="2" t="s">
        <v>97</v>
      </c>
      <c r="F99" s="2" t="s">
        <v>97</v>
      </c>
      <c r="G99" s="2" t="s">
        <v>148</v>
      </c>
      <c r="H99" s="2"/>
      <c r="I99" s="15" t="s">
        <v>149</v>
      </c>
      <c r="J99" s="1"/>
      <c r="K99" s="8">
        <v>73</v>
      </c>
      <c r="L99" s="6" t="s">
        <v>150</v>
      </c>
      <c r="M99" s="6"/>
      <c r="N99" s="6"/>
      <c r="O99" s="26">
        <v>3.3599999999999998E-2</v>
      </c>
      <c r="P99" s="26">
        <v>0</v>
      </c>
      <c r="Q99" s="26">
        <v>698.86500000000001</v>
      </c>
      <c r="R99" s="26">
        <v>0</v>
      </c>
      <c r="S99" s="26">
        <v>-5.0715769999999998E-5</v>
      </c>
      <c r="T99" s="26">
        <v>0</v>
      </c>
      <c r="U99" s="7">
        <f t="shared" si="267"/>
        <v>8.5999999999999965E-3</v>
      </c>
      <c r="V99" s="7">
        <f t="shared" si="260"/>
        <v>0</v>
      </c>
      <c r="W99" s="7">
        <f t="shared" si="261"/>
        <v>698.86500000000001</v>
      </c>
      <c r="X99" s="7">
        <f t="shared" si="262"/>
        <v>0</v>
      </c>
      <c r="Y99" s="7">
        <f t="shared" si="268"/>
        <v>-5.0715769999999998E-5</v>
      </c>
      <c r="Z99" s="7">
        <f t="shared" si="263"/>
        <v>0</v>
      </c>
      <c r="AA99" s="7">
        <f t="shared" si="255"/>
        <v>-0.87933445250574171</v>
      </c>
      <c r="AB99" s="7">
        <f t="shared" si="269"/>
        <v>0</v>
      </c>
      <c r="AC99" s="7">
        <f t="shared" si="256"/>
        <v>698.86382450777501</v>
      </c>
      <c r="AD99" s="7">
        <f t="shared" si="235"/>
        <v>0</v>
      </c>
      <c r="AE99" s="7">
        <f t="shared" si="270"/>
        <v>-2.7507157700000003E-3</v>
      </c>
      <c r="AF99" s="7">
        <f t="shared" si="236"/>
        <v>0</v>
      </c>
      <c r="AG99" s="7">
        <f t="shared" si="257"/>
        <v>3.3599999999999998E-2</v>
      </c>
      <c r="AH99" s="7">
        <f t="shared" si="258"/>
        <v>0</v>
      </c>
      <c r="AI99" s="7">
        <f t="shared" si="259"/>
        <v>1138.1501000000001</v>
      </c>
      <c r="AJ99" s="7">
        <f t="shared" si="237"/>
        <v>0</v>
      </c>
      <c r="AK99" s="7">
        <f t="shared" si="271"/>
        <v>-5.0715769999999998E-5</v>
      </c>
      <c r="AL99" s="7">
        <f t="shared" si="265"/>
        <v>0</v>
      </c>
      <c r="AM99" s="7">
        <f t="shared" si="272"/>
        <v>3.3599999999999998E-2</v>
      </c>
      <c r="AN99" s="7">
        <f t="shared" si="273"/>
        <v>-2.8541646326013246</v>
      </c>
      <c r="AO99" s="7">
        <f t="shared" si="274"/>
        <v>3132.6420241339215</v>
      </c>
      <c r="AP99" s="7">
        <f t="shared" si="238"/>
        <v>3.6499999999999998E-4</v>
      </c>
      <c r="AQ99" s="7">
        <f t="shared" si="275"/>
        <v>-5.0715769999999998E-5</v>
      </c>
      <c r="AR99" s="7">
        <f t="shared" si="266"/>
        <v>0</v>
      </c>
      <c r="AS99" s="7">
        <f t="shared" si="276"/>
        <v>19.227403063985211</v>
      </c>
      <c r="AT99" s="7">
        <f t="shared" si="241"/>
        <v>0.11</v>
      </c>
      <c r="AU99" s="7">
        <f t="shared" si="277"/>
        <v>-200.51269334080826</v>
      </c>
      <c r="AV99" s="30">
        <f t="shared" si="239"/>
        <v>0</v>
      </c>
      <c r="AW99" s="7">
        <f t="shared" si="278"/>
        <v>-8.4947583174887244E-3</v>
      </c>
      <c r="AX99" s="7">
        <f t="shared" si="240"/>
        <v>0</v>
      </c>
    </row>
    <row r="100" spans="1:50">
      <c r="A100" t="str">
        <f t="shared" si="264"/>
        <v>PIPE.3138.T9</v>
      </c>
      <c r="B100" t="str">
        <f t="shared" si="254"/>
        <v>SA1_XTD9_PIPE</v>
      </c>
      <c r="C100" s="1" t="s">
        <v>48</v>
      </c>
      <c r="D100" s="2" t="s">
        <v>49</v>
      </c>
      <c r="E100" s="2" t="s">
        <v>97</v>
      </c>
      <c r="F100" s="2" t="s">
        <v>97</v>
      </c>
      <c r="G100" s="2" t="s">
        <v>148</v>
      </c>
      <c r="H100" s="2"/>
      <c r="I100" s="15" t="s">
        <v>149</v>
      </c>
      <c r="J100" s="1"/>
      <c r="K100" s="8">
        <v>73</v>
      </c>
      <c r="L100" s="6" t="s">
        <v>150</v>
      </c>
      <c r="M100" s="6"/>
      <c r="N100" s="6"/>
      <c r="O100" s="26">
        <v>3.3399999999999999E-2</v>
      </c>
      <c r="P100" s="26">
        <v>0</v>
      </c>
      <c r="Q100" s="26">
        <v>704.29</v>
      </c>
      <c r="R100" s="26">
        <v>0</v>
      </c>
      <c r="S100" s="26">
        <v>-5.0715769999999998E-5</v>
      </c>
      <c r="T100" s="26">
        <v>0</v>
      </c>
      <c r="U100" s="7">
        <f t="shared" si="267"/>
        <v>8.3999999999999977E-3</v>
      </c>
      <c r="V100" s="7">
        <f t="shared" si="260"/>
        <v>0</v>
      </c>
      <c r="W100" s="7">
        <f t="shared" si="261"/>
        <v>704.29</v>
      </c>
      <c r="X100" s="7">
        <f t="shared" si="262"/>
        <v>0</v>
      </c>
      <c r="Y100" s="7">
        <f t="shared" si="268"/>
        <v>-5.0715769999999998E-5</v>
      </c>
      <c r="Z100" s="7">
        <f t="shared" si="263"/>
        <v>0</v>
      </c>
      <c r="AA100" s="7">
        <f t="shared" si="255"/>
        <v>-0.89418193398003598</v>
      </c>
      <c r="AB100" s="7">
        <f t="shared" si="269"/>
        <v>0</v>
      </c>
      <c r="AC100" s="7">
        <f t="shared" si="256"/>
        <v>704.2888041936626</v>
      </c>
      <c r="AD100" s="7">
        <f t="shared" si="235"/>
        <v>0</v>
      </c>
      <c r="AE100" s="7">
        <f t="shared" si="270"/>
        <v>-2.7507157700000003E-3</v>
      </c>
      <c r="AF100" s="7">
        <f t="shared" si="236"/>
        <v>0</v>
      </c>
      <c r="AG100" s="7">
        <f t="shared" si="257"/>
        <v>3.3399999999999999E-2</v>
      </c>
      <c r="AH100" s="7">
        <f t="shared" si="258"/>
        <v>0</v>
      </c>
      <c r="AI100" s="7">
        <f t="shared" si="259"/>
        <v>1143.5751</v>
      </c>
      <c r="AJ100" s="7">
        <f t="shared" si="237"/>
        <v>0</v>
      </c>
      <c r="AK100" s="7">
        <f t="shared" si="271"/>
        <v>-5.0715769999999998E-5</v>
      </c>
      <c r="AL100" s="7">
        <f t="shared" si="265"/>
        <v>0</v>
      </c>
      <c r="AM100" s="7">
        <f t="shared" si="272"/>
        <v>3.3399999999999999E-2</v>
      </c>
      <c r="AN100" s="7">
        <f t="shared" si="273"/>
        <v>-2.8561454241786941</v>
      </c>
      <c r="AO100" s="7">
        <f t="shared" si="274"/>
        <v>3138.0670237723052</v>
      </c>
      <c r="AP100" s="7">
        <f t="shared" si="238"/>
        <v>3.6499999999999998E-4</v>
      </c>
      <c r="AQ100" s="7">
        <f t="shared" si="275"/>
        <v>-5.0715769999999998E-5</v>
      </c>
      <c r="AR100" s="7">
        <f t="shared" si="266"/>
        <v>0</v>
      </c>
      <c r="AS100" s="7">
        <f t="shared" si="276"/>
        <v>19.181394684670241</v>
      </c>
      <c r="AT100" s="7">
        <f t="shared" si="241"/>
        <v>0.11</v>
      </c>
      <c r="AU100" s="7">
        <f t="shared" si="277"/>
        <v>-195.08788843472803</v>
      </c>
      <c r="AV100" s="30">
        <f t="shared" si="239"/>
        <v>0</v>
      </c>
      <c r="AW100" s="7">
        <f t="shared" si="278"/>
        <v>-8.4947583174887244E-3</v>
      </c>
      <c r="AX100" s="7">
        <f t="shared" si="240"/>
        <v>0</v>
      </c>
    </row>
    <row r="101" spans="1:50">
      <c r="A101" t="str">
        <f t="shared" si="264"/>
        <v>PIPE.3141.T9</v>
      </c>
      <c r="B101" t="str">
        <f t="shared" si="254"/>
        <v>SA1_XTD9_PIPE</v>
      </c>
      <c r="C101" s="1" t="s">
        <v>48</v>
      </c>
      <c r="D101" s="2" t="s">
        <v>49</v>
      </c>
      <c r="E101" s="2" t="s">
        <v>97</v>
      </c>
      <c r="F101" s="2" t="s">
        <v>97</v>
      </c>
      <c r="G101" s="2" t="s">
        <v>148</v>
      </c>
      <c r="H101" s="2"/>
      <c r="I101" s="15" t="s">
        <v>149</v>
      </c>
      <c r="J101" s="1"/>
      <c r="K101" s="8">
        <v>73</v>
      </c>
      <c r="L101" s="6" t="s">
        <v>150</v>
      </c>
      <c r="M101" s="6"/>
      <c r="N101" s="6"/>
      <c r="O101" s="26">
        <v>3.32E-2</v>
      </c>
      <c r="P101" s="26">
        <v>0</v>
      </c>
      <c r="Q101" s="26">
        <v>707.29</v>
      </c>
      <c r="R101" s="26">
        <v>0</v>
      </c>
      <c r="S101" s="26">
        <v>-5.0715769999999998E-5</v>
      </c>
      <c r="T101" s="26">
        <v>0</v>
      </c>
      <c r="U101" s="7">
        <f t="shared" si="267"/>
        <v>8.199999999999999E-3</v>
      </c>
      <c r="V101" s="7">
        <f t="shared" si="260"/>
        <v>0</v>
      </c>
      <c r="W101" s="7">
        <f t="shared" si="261"/>
        <v>707.29</v>
      </c>
      <c r="X101" s="7">
        <f t="shared" si="262"/>
        <v>0</v>
      </c>
      <c r="Y101" s="7">
        <f t="shared" si="268"/>
        <v>-5.0715769999999998E-5</v>
      </c>
      <c r="Z101" s="7">
        <f t="shared" si="263"/>
        <v>0</v>
      </c>
      <c r="AA101" s="7">
        <f t="shared" si="255"/>
        <v>-0.90248192340954003</v>
      </c>
      <c r="AB101" s="7">
        <f t="shared" si="269"/>
        <v>0</v>
      </c>
      <c r="AC101" s="7">
        <f t="shared" si="256"/>
        <v>707.28879271866992</v>
      </c>
      <c r="AD101" s="7">
        <f t="shared" si="235"/>
        <v>0</v>
      </c>
      <c r="AE101" s="7">
        <f t="shared" si="270"/>
        <v>-2.7507157700000003E-3</v>
      </c>
      <c r="AF101" s="7">
        <f t="shared" si="236"/>
        <v>0</v>
      </c>
      <c r="AG101" s="7">
        <f t="shared" si="257"/>
        <v>3.32E-2</v>
      </c>
      <c r="AH101" s="7">
        <f t="shared" si="258"/>
        <v>0</v>
      </c>
      <c r="AI101" s="7">
        <f t="shared" si="259"/>
        <v>1146.5751</v>
      </c>
      <c r="AJ101" s="7">
        <f t="shared" si="237"/>
        <v>0</v>
      </c>
      <c r="AK101" s="7">
        <f t="shared" si="271"/>
        <v>-5.0715769999999998E-5</v>
      </c>
      <c r="AL101" s="7">
        <f t="shared" si="265"/>
        <v>0</v>
      </c>
      <c r="AM101" s="7">
        <f t="shared" si="272"/>
        <v>3.32E-2</v>
      </c>
      <c r="AN101" s="7">
        <f t="shared" si="273"/>
        <v>-2.8572407927929073</v>
      </c>
      <c r="AO101" s="7">
        <f t="shared" si="274"/>
        <v>3141.0670235723333</v>
      </c>
      <c r="AP101" s="7">
        <f t="shared" si="238"/>
        <v>3.6499999999999998E-4</v>
      </c>
      <c r="AQ101" s="7">
        <f t="shared" si="275"/>
        <v>-5.0715769999999998E-5</v>
      </c>
      <c r="AR101" s="7">
        <f t="shared" si="266"/>
        <v>0</v>
      </c>
      <c r="AS101" s="7">
        <f t="shared" si="276"/>
        <v>19.155862865194795</v>
      </c>
      <c r="AT101" s="7">
        <f t="shared" si="241"/>
        <v>0.11</v>
      </c>
      <c r="AU101" s="7">
        <f t="shared" si="277"/>
        <v>-192.08799707566277</v>
      </c>
      <c r="AV101" s="30">
        <f t="shared" si="239"/>
        <v>0</v>
      </c>
      <c r="AW101" s="7">
        <f t="shared" si="278"/>
        <v>-8.4947583174887244E-3</v>
      </c>
      <c r="AX101" s="7">
        <f t="shared" si="240"/>
        <v>0</v>
      </c>
    </row>
    <row r="102" spans="1:50">
      <c r="A102" t="str">
        <f t="shared" si="264"/>
        <v>PIPE.3145.T9</v>
      </c>
      <c r="B102" t="str">
        <f t="shared" si="254"/>
        <v>SA1_XTD9_PIPE</v>
      </c>
      <c r="C102" s="1" t="s">
        <v>48</v>
      </c>
      <c r="D102" s="2" t="s">
        <v>49</v>
      </c>
      <c r="E102" s="2" t="s">
        <v>97</v>
      </c>
      <c r="F102" s="2" t="s">
        <v>97</v>
      </c>
      <c r="G102" s="2" t="s">
        <v>148</v>
      </c>
      <c r="H102" s="2"/>
      <c r="I102" s="15" t="s">
        <v>149</v>
      </c>
      <c r="J102" s="1"/>
      <c r="K102" s="8">
        <v>73</v>
      </c>
      <c r="L102" s="6" t="s">
        <v>150</v>
      </c>
      <c r="M102" s="6"/>
      <c r="N102" s="6"/>
      <c r="O102" s="26">
        <v>3.3000000000000002E-2</v>
      </c>
      <c r="P102" s="26">
        <v>0</v>
      </c>
      <c r="Q102" s="26">
        <v>711.69</v>
      </c>
      <c r="R102" s="26">
        <v>0</v>
      </c>
      <c r="S102" s="26">
        <v>-5.0715769999999998E-5</v>
      </c>
      <c r="T102" s="26">
        <v>0</v>
      </c>
      <c r="U102" s="7">
        <f t="shared" si="267"/>
        <v>8.0000000000000002E-3</v>
      </c>
      <c r="V102" s="7">
        <f t="shared" si="260"/>
        <v>0</v>
      </c>
      <c r="W102" s="7">
        <f t="shared" si="261"/>
        <v>711.69</v>
      </c>
      <c r="X102" s="7">
        <f t="shared" si="262"/>
        <v>0</v>
      </c>
      <c r="Y102" s="7">
        <f t="shared" si="268"/>
        <v>-5.0715769999999998E-5</v>
      </c>
      <c r="Z102" s="7">
        <f t="shared" si="263"/>
        <v>0</v>
      </c>
      <c r="AA102" s="7">
        <f t="shared" si="255"/>
        <v>-0.91456190824634598</v>
      </c>
      <c r="AB102" s="7">
        <f t="shared" si="269"/>
        <v>0</v>
      </c>
      <c r="AC102" s="7">
        <f t="shared" si="256"/>
        <v>711.68877614068037</v>
      </c>
      <c r="AD102" s="7">
        <f t="shared" si="235"/>
        <v>0</v>
      </c>
      <c r="AE102" s="7">
        <f t="shared" si="270"/>
        <v>-2.7507157700000003E-3</v>
      </c>
      <c r="AF102" s="7">
        <f t="shared" si="236"/>
        <v>0</v>
      </c>
      <c r="AG102" s="7">
        <f t="shared" si="257"/>
        <v>3.3000000000000002E-2</v>
      </c>
      <c r="AH102" s="7">
        <f t="shared" si="258"/>
        <v>0</v>
      </c>
      <c r="AI102" s="7">
        <f t="shared" si="259"/>
        <v>1150.9751000000001</v>
      </c>
      <c r="AJ102" s="7">
        <f t="shared" si="237"/>
        <v>0</v>
      </c>
      <c r="AK102" s="7">
        <f t="shared" si="271"/>
        <v>-5.0715769999999998E-5</v>
      </c>
      <c r="AL102" s="7">
        <f t="shared" si="265"/>
        <v>0</v>
      </c>
      <c r="AM102" s="7">
        <f t="shared" si="272"/>
        <v>3.3000000000000002E-2</v>
      </c>
      <c r="AN102" s="7">
        <f t="shared" si="273"/>
        <v>-2.8588473334270872</v>
      </c>
      <c r="AO102" s="7">
        <f t="shared" si="274"/>
        <v>3145.4670232790409</v>
      </c>
      <c r="AP102" s="7">
        <f t="shared" si="238"/>
        <v>3.6499999999999998E-4</v>
      </c>
      <c r="AQ102" s="7">
        <f t="shared" si="275"/>
        <v>-5.0715769999999998E-5</v>
      </c>
      <c r="AR102" s="7">
        <f t="shared" si="266"/>
        <v>0</v>
      </c>
      <c r="AS102" s="7">
        <f t="shared" si="276"/>
        <v>19.118509526636736</v>
      </c>
      <c r="AT102" s="7">
        <f t="shared" si="241"/>
        <v>0.11</v>
      </c>
      <c r="AU102" s="7">
        <f t="shared" si="277"/>
        <v>-187.68815562759909</v>
      </c>
      <c r="AV102" s="30">
        <f t="shared" si="239"/>
        <v>0</v>
      </c>
      <c r="AW102" s="7">
        <f t="shared" si="278"/>
        <v>-8.4947583174887244E-3</v>
      </c>
      <c r="AX102" s="7">
        <f t="shared" si="240"/>
        <v>0</v>
      </c>
    </row>
    <row r="103" spans="1:50">
      <c r="A103" t="str">
        <f t="shared" si="264"/>
        <v>PIPE.3150.T9</v>
      </c>
      <c r="B103" t="str">
        <f t="shared" si="254"/>
        <v>SA1_XTD9_PIPE</v>
      </c>
      <c r="C103" s="1" t="s">
        <v>48</v>
      </c>
      <c r="D103" s="2" t="s">
        <v>49</v>
      </c>
      <c r="E103" s="2" t="s">
        <v>97</v>
      </c>
      <c r="F103" s="2" t="s">
        <v>97</v>
      </c>
      <c r="G103" s="2" t="s">
        <v>148</v>
      </c>
      <c r="H103" s="2"/>
      <c r="I103" s="15" t="s">
        <v>149</v>
      </c>
      <c r="J103" s="1"/>
      <c r="K103" s="8">
        <v>73</v>
      </c>
      <c r="L103" s="6" t="s">
        <v>150</v>
      </c>
      <c r="M103" s="6"/>
      <c r="N103" s="6"/>
      <c r="O103" s="26">
        <v>3.27E-2</v>
      </c>
      <c r="P103" s="26">
        <v>0</v>
      </c>
      <c r="Q103" s="26">
        <v>716.29</v>
      </c>
      <c r="R103" s="26">
        <v>0</v>
      </c>
      <c r="S103" s="26">
        <v>-5.0715769999999998E-5</v>
      </c>
      <c r="T103" s="26">
        <v>0</v>
      </c>
      <c r="U103" s="7">
        <f t="shared" si="267"/>
        <v>7.6999999999999985E-3</v>
      </c>
      <c r="V103" s="7">
        <f t="shared" si="260"/>
        <v>0</v>
      </c>
      <c r="W103" s="7">
        <f t="shared" si="261"/>
        <v>716.29</v>
      </c>
      <c r="X103" s="7">
        <f t="shared" si="262"/>
        <v>0</v>
      </c>
      <c r="Y103" s="7">
        <f t="shared" si="268"/>
        <v>-5.0715769999999998E-5</v>
      </c>
      <c r="Z103" s="7">
        <f t="shared" si="263"/>
        <v>0</v>
      </c>
      <c r="AA103" s="7">
        <f t="shared" si="255"/>
        <v>-0.92728189206255196</v>
      </c>
      <c r="AB103" s="7">
        <f t="shared" si="269"/>
        <v>0</v>
      </c>
      <c r="AC103" s="7">
        <f t="shared" si="256"/>
        <v>716.28875856369154</v>
      </c>
      <c r="AD103" s="7">
        <f t="shared" si="235"/>
        <v>0</v>
      </c>
      <c r="AE103" s="7">
        <f t="shared" si="270"/>
        <v>-2.7507157700000003E-3</v>
      </c>
      <c r="AF103" s="7">
        <f t="shared" si="236"/>
        <v>0</v>
      </c>
      <c r="AG103" s="7">
        <f t="shared" si="257"/>
        <v>3.27E-2</v>
      </c>
      <c r="AH103" s="7">
        <f t="shared" si="258"/>
        <v>0</v>
      </c>
      <c r="AI103" s="7">
        <f t="shared" si="259"/>
        <v>1155.5751</v>
      </c>
      <c r="AJ103" s="7">
        <f t="shared" si="237"/>
        <v>0</v>
      </c>
      <c r="AK103" s="7">
        <f t="shared" si="271"/>
        <v>-5.0715769999999998E-5</v>
      </c>
      <c r="AL103" s="7">
        <f t="shared" si="265"/>
        <v>0</v>
      </c>
      <c r="AM103" s="7">
        <f t="shared" si="272"/>
        <v>3.27E-2</v>
      </c>
      <c r="AN103" s="7">
        <f t="shared" si="273"/>
        <v>-2.8605268986355479</v>
      </c>
      <c r="AO103" s="7">
        <f t="shared" si="274"/>
        <v>3150.0670229724169</v>
      </c>
      <c r="AP103" s="7">
        <f t="shared" si="238"/>
        <v>3.6499999999999998E-4</v>
      </c>
      <c r="AQ103" s="7">
        <f t="shared" si="275"/>
        <v>-5.0715769999999998E-5</v>
      </c>
      <c r="AR103" s="7">
        <f t="shared" si="266"/>
        <v>0</v>
      </c>
      <c r="AS103" s="7">
        <f t="shared" si="276"/>
        <v>19.079367403203371</v>
      </c>
      <c r="AT103" s="7">
        <f t="shared" si="241"/>
        <v>0.11</v>
      </c>
      <c r="AU103" s="7">
        <f t="shared" si="277"/>
        <v>-183.08832215407284</v>
      </c>
      <c r="AV103" s="30">
        <f t="shared" si="239"/>
        <v>0</v>
      </c>
      <c r="AW103" s="7">
        <f t="shared" si="278"/>
        <v>-8.4947583174887244E-3</v>
      </c>
      <c r="AX103" s="7">
        <f t="shared" si="240"/>
        <v>0</v>
      </c>
    </row>
    <row r="104" spans="1:50">
      <c r="A104" t="str">
        <f t="shared" si="264"/>
        <v>PIPE.3151.T9</v>
      </c>
      <c r="B104" t="str">
        <f t="shared" si="254"/>
        <v>SA1_XTD9_PIPE</v>
      </c>
      <c r="C104" s="1" t="s">
        <v>48</v>
      </c>
      <c r="D104" s="2" t="s">
        <v>49</v>
      </c>
      <c r="E104" s="2" t="s">
        <v>97</v>
      </c>
      <c r="F104" s="2" t="s">
        <v>97</v>
      </c>
      <c r="G104" s="2" t="s">
        <v>148</v>
      </c>
      <c r="H104" s="2"/>
      <c r="I104" s="15" t="s">
        <v>149</v>
      </c>
      <c r="J104" s="1"/>
      <c r="K104" s="8">
        <v>73</v>
      </c>
      <c r="L104" s="6" t="s">
        <v>150</v>
      </c>
      <c r="M104" s="6"/>
      <c r="N104" s="6"/>
      <c r="O104" s="26">
        <v>3.27E-2</v>
      </c>
      <c r="P104" s="26">
        <v>0</v>
      </c>
      <c r="Q104" s="26">
        <v>717.69</v>
      </c>
      <c r="R104" s="26">
        <v>0</v>
      </c>
      <c r="S104" s="26">
        <v>-5.0715769999999998E-5</v>
      </c>
      <c r="T104" s="26">
        <v>0</v>
      </c>
      <c r="U104" s="7">
        <f t="shared" si="267"/>
        <v>7.6999999999999985E-3</v>
      </c>
      <c r="V104" s="7">
        <f t="shared" si="260"/>
        <v>0</v>
      </c>
      <c r="W104" s="7">
        <f t="shared" si="261"/>
        <v>717.69</v>
      </c>
      <c r="X104" s="7">
        <f t="shared" si="262"/>
        <v>0</v>
      </c>
      <c r="Y104" s="7">
        <f t="shared" si="268"/>
        <v>-5.0715769999999998E-5</v>
      </c>
      <c r="Z104" s="7">
        <f t="shared" si="263"/>
        <v>0</v>
      </c>
      <c r="AA104" s="7">
        <f t="shared" si="255"/>
        <v>-0.93106188746985385</v>
      </c>
      <c r="AB104" s="7">
        <f t="shared" si="269"/>
        <v>0</v>
      </c>
      <c r="AC104" s="7">
        <f t="shared" si="256"/>
        <v>717.68875346069467</v>
      </c>
      <c r="AD104" s="7">
        <f t="shared" si="235"/>
        <v>0</v>
      </c>
      <c r="AE104" s="7">
        <f t="shared" si="270"/>
        <v>-2.7507157700000003E-3</v>
      </c>
      <c r="AF104" s="7">
        <f t="shared" si="236"/>
        <v>0</v>
      </c>
      <c r="AG104" s="7">
        <f t="shared" si="257"/>
        <v>3.27E-2</v>
      </c>
      <c r="AH104" s="7">
        <f t="shared" si="258"/>
        <v>0</v>
      </c>
      <c r="AI104" s="7">
        <f t="shared" si="259"/>
        <v>1156.9751000000001</v>
      </c>
      <c r="AJ104" s="7">
        <f t="shared" si="237"/>
        <v>0</v>
      </c>
      <c r="AK104" s="7">
        <f t="shared" si="271"/>
        <v>-5.0715769999999998E-5</v>
      </c>
      <c r="AL104" s="7">
        <f t="shared" si="265"/>
        <v>0</v>
      </c>
      <c r="AM104" s="7">
        <f t="shared" si="272"/>
        <v>3.27E-2</v>
      </c>
      <c r="AN104" s="7">
        <f t="shared" si="273"/>
        <v>-2.8610380706555141</v>
      </c>
      <c r="AO104" s="7">
        <f t="shared" si="274"/>
        <v>3151.4670228790965</v>
      </c>
      <c r="AP104" s="7">
        <f t="shared" si="238"/>
        <v>3.6499999999999998E-4</v>
      </c>
      <c r="AQ104" s="7">
        <f t="shared" si="275"/>
        <v>-5.0715769999999998E-5</v>
      </c>
      <c r="AR104" s="7">
        <f t="shared" si="266"/>
        <v>0</v>
      </c>
      <c r="AS104" s="7">
        <f t="shared" si="276"/>
        <v>19.067545884120758</v>
      </c>
      <c r="AT104" s="7">
        <f t="shared" si="241"/>
        <v>0.11</v>
      </c>
      <c r="AU104" s="7">
        <f t="shared" si="277"/>
        <v>-181.68837206507436</v>
      </c>
      <c r="AV104" s="30">
        <f t="shared" si="239"/>
        <v>0</v>
      </c>
      <c r="AW104" s="7">
        <f t="shared" si="278"/>
        <v>-8.4947583174887244E-3</v>
      </c>
      <c r="AX104" s="7">
        <f t="shared" si="240"/>
        <v>0</v>
      </c>
    </row>
    <row r="105" spans="1:50">
      <c r="A105" t="str">
        <f t="shared" si="264"/>
        <v>PIPE.3156.T9</v>
      </c>
      <c r="B105" t="str">
        <f t="shared" si="254"/>
        <v>SA1_XTD9_PIPE</v>
      </c>
      <c r="C105" s="1" t="s">
        <v>48</v>
      </c>
      <c r="D105" s="2" t="s">
        <v>49</v>
      </c>
      <c r="E105" s="2" t="s">
        <v>97</v>
      </c>
      <c r="F105" s="2" t="s">
        <v>97</v>
      </c>
      <c r="G105" s="2" t="s">
        <v>148</v>
      </c>
      <c r="H105" s="2"/>
      <c r="I105" s="15" t="s">
        <v>149</v>
      </c>
      <c r="J105" s="1"/>
      <c r="K105" s="8">
        <v>73</v>
      </c>
      <c r="L105" s="6" t="s">
        <v>150</v>
      </c>
      <c r="M105" s="6"/>
      <c r="N105" s="6"/>
      <c r="O105" s="26">
        <v>3.2399999999999998E-2</v>
      </c>
      <c r="P105" s="26">
        <v>0</v>
      </c>
      <c r="Q105" s="26">
        <v>722.29</v>
      </c>
      <c r="R105" s="26">
        <v>0</v>
      </c>
      <c r="S105" s="26">
        <v>-5.0715769999999998E-5</v>
      </c>
      <c r="T105" s="26">
        <v>0</v>
      </c>
      <c r="U105" s="7">
        <f t="shared" si="267"/>
        <v>7.3999999999999969E-3</v>
      </c>
      <c r="V105" s="7">
        <f t="shared" si="260"/>
        <v>0</v>
      </c>
      <c r="W105" s="7">
        <f t="shared" si="261"/>
        <v>722.29</v>
      </c>
      <c r="X105" s="7">
        <f t="shared" si="262"/>
        <v>0</v>
      </c>
      <c r="Y105" s="7">
        <f t="shared" si="268"/>
        <v>-5.0715769999999998E-5</v>
      </c>
      <c r="Z105" s="7">
        <f t="shared" si="263"/>
        <v>0</v>
      </c>
      <c r="AA105" s="7">
        <f t="shared" si="255"/>
        <v>-0.94378187128605984</v>
      </c>
      <c r="AB105" s="7">
        <f t="shared" si="269"/>
        <v>0</v>
      </c>
      <c r="AC105" s="7">
        <f t="shared" si="256"/>
        <v>722.28873588370573</v>
      </c>
      <c r="AD105" s="7">
        <f t="shared" si="235"/>
        <v>0</v>
      </c>
      <c r="AE105" s="7">
        <f t="shared" si="270"/>
        <v>-2.7507157700000003E-3</v>
      </c>
      <c r="AF105" s="7">
        <f t="shared" si="236"/>
        <v>0</v>
      </c>
      <c r="AG105" s="7">
        <f t="shared" si="257"/>
        <v>3.2399999999999998E-2</v>
      </c>
      <c r="AH105" s="7">
        <f t="shared" si="258"/>
        <v>0</v>
      </c>
      <c r="AI105" s="7">
        <f t="shared" si="259"/>
        <v>1161.5751</v>
      </c>
      <c r="AJ105" s="7">
        <f t="shared" si="237"/>
        <v>0</v>
      </c>
      <c r="AK105" s="7">
        <f t="shared" si="271"/>
        <v>-5.0715769999999998E-5</v>
      </c>
      <c r="AL105" s="7">
        <f t="shared" si="265"/>
        <v>0</v>
      </c>
      <c r="AM105" s="7">
        <f t="shared" si="272"/>
        <v>3.2399999999999998E-2</v>
      </c>
      <c r="AN105" s="7">
        <f t="shared" si="273"/>
        <v>-2.8627176358639748</v>
      </c>
      <c r="AO105" s="7">
        <f t="shared" si="274"/>
        <v>3156.067022572473</v>
      </c>
      <c r="AP105" s="7">
        <f t="shared" si="238"/>
        <v>3.6499999999999998E-4</v>
      </c>
      <c r="AQ105" s="7">
        <f t="shared" si="275"/>
        <v>-5.0715769999999998E-5</v>
      </c>
      <c r="AR105" s="7">
        <f t="shared" si="266"/>
        <v>0</v>
      </c>
      <c r="AS105" s="7">
        <f t="shared" si="276"/>
        <v>19.028403760687404</v>
      </c>
      <c r="AT105" s="7">
        <f t="shared" ref="AT105:AT136" si="279">AH105+0.11</f>
        <v>0.11</v>
      </c>
      <c r="AU105" s="7">
        <f t="shared" si="277"/>
        <v>-177.08853859154817</v>
      </c>
      <c r="AV105" s="30">
        <f t="shared" si="239"/>
        <v>0</v>
      </c>
      <c r="AW105" s="7">
        <f t="shared" si="278"/>
        <v>-8.4947583174887244E-3</v>
      </c>
      <c r="AX105" s="7">
        <f t="shared" si="240"/>
        <v>0</v>
      </c>
    </row>
    <row r="106" spans="1:50">
      <c r="A106" t="str">
        <f t="shared" si="264"/>
        <v>PIPE.3160.T9</v>
      </c>
      <c r="B106" t="str">
        <f t="shared" si="254"/>
        <v>SA1_XTD9_PIPE</v>
      </c>
      <c r="C106" s="1" t="s">
        <v>48</v>
      </c>
      <c r="D106" s="2" t="s">
        <v>49</v>
      </c>
      <c r="E106" s="2" t="s">
        <v>97</v>
      </c>
      <c r="F106" s="2" t="s">
        <v>97</v>
      </c>
      <c r="G106" s="2" t="s">
        <v>148</v>
      </c>
      <c r="H106" s="2"/>
      <c r="I106" s="15" t="s">
        <v>149</v>
      </c>
      <c r="J106" s="1"/>
      <c r="K106" s="8">
        <v>73</v>
      </c>
      <c r="L106" s="6" t="s">
        <v>150</v>
      </c>
      <c r="M106" s="6"/>
      <c r="N106" s="6"/>
      <c r="O106" s="26">
        <v>3.2300000000000002E-2</v>
      </c>
      <c r="P106" s="26">
        <v>0</v>
      </c>
      <c r="Q106" s="26">
        <v>725.99</v>
      </c>
      <c r="R106" s="26">
        <v>0</v>
      </c>
      <c r="S106" s="26">
        <v>-5.0715769999999998E-5</v>
      </c>
      <c r="T106" s="26">
        <v>0</v>
      </c>
      <c r="U106" s="7">
        <f t="shared" ref="U106:U121" si="280">O106-0.025</f>
        <v>7.3000000000000009E-3</v>
      </c>
      <c r="V106" s="7">
        <f t="shared" si="260"/>
        <v>0</v>
      </c>
      <c r="W106" s="7">
        <f t="shared" si="261"/>
        <v>725.99</v>
      </c>
      <c r="X106" s="7">
        <f t="shared" si="262"/>
        <v>0</v>
      </c>
      <c r="Y106" s="7">
        <f t="shared" ref="Y106:Y121" si="281">S106</f>
        <v>-5.0715769999999998E-5</v>
      </c>
      <c r="Z106" s="7">
        <f t="shared" si="263"/>
        <v>0</v>
      </c>
      <c r="AA106" s="7">
        <f t="shared" si="255"/>
        <v>-0.95387185878371461</v>
      </c>
      <c r="AB106" s="7">
        <f t="shared" ref="AB106:AB121" si="282">V106</f>
        <v>0</v>
      </c>
      <c r="AC106" s="7">
        <f t="shared" si="256"/>
        <v>725.98872212721437</v>
      </c>
      <c r="AD106" s="7">
        <f t="shared" si="235"/>
        <v>0</v>
      </c>
      <c r="AE106" s="7">
        <f t="shared" ref="AE106:AE121" si="283">S106-0.0027</f>
        <v>-2.7507157700000003E-3</v>
      </c>
      <c r="AF106" s="7">
        <f t="shared" si="236"/>
        <v>0</v>
      </c>
      <c r="AG106" s="7">
        <f t="shared" si="257"/>
        <v>3.2300000000000002E-2</v>
      </c>
      <c r="AH106" s="7">
        <f t="shared" si="258"/>
        <v>0</v>
      </c>
      <c r="AI106" s="7">
        <f t="shared" si="259"/>
        <v>1165.2751000000001</v>
      </c>
      <c r="AJ106" s="7">
        <f t="shared" si="237"/>
        <v>0</v>
      </c>
      <c r="AK106" s="7">
        <f t="shared" ref="AK106:AK121" si="284">S106</f>
        <v>-5.0715769999999998E-5</v>
      </c>
      <c r="AL106" s="7">
        <f t="shared" si="265"/>
        <v>0</v>
      </c>
      <c r="AM106" s="7">
        <f t="shared" ref="AM106:AM121" si="285">AG106</f>
        <v>3.2300000000000002E-2</v>
      </c>
      <c r="AN106" s="7">
        <f t="shared" ref="AN106:AN121" si="286">AH106*COS(0.02092*PI()/180)-AI106*SIN(0.02092*PI()/180)-2.4386</f>
        <v>-2.8640685904881718</v>
      </c>
      <c r="AO106" s="7">
        <f t="shared" ref="AO106:AO121" si="287">AH106*SIN(0.02092*PI()/180)+AI106*COS(0.02092*PI()/180)+1994.492</f>
        <v>3159.767022325841</v>
      </c>
      <c r="AP106" s="7">
        <f t="shared" si="238"/>
        <v>3.6499999999999998E-4</v>
      </c>
      <c r="AQ106" s="7">
        <f t="shared" ref="AQ106:AQ121" si="288">AK106</f>
        <v>-5.0715769999999998E-5</v>
      </c>
      <c r="AR106" s="7">
        <f t="shared" si="266"/>
        <v>0</v>
      </c>
      <c r="AS106" s="7">
        <f t="shared" ref="AS106:AS121" si="289">(AG106+17.5)*COS(-0.483808*PI()/180)+(AI106-1338.818)*SIN(-0.483808*PI()/180)</f>
        <v>18.997061178105575</v>
      </c>
      <c r="AT106" s="7">
        <f t="shared" si="279"/>
        <v>0.11</v>
      </c>
      <c r="AU106" s="7">
        <f t="shared" ref="AU106:AU121" si="290">-(AG106+17.5)*SIN(-0.483808*PI()/180)+(AI106-1338.818)*COS(-0.483808*PI()/180)</f>
        <v>-173.38867134358946</v>
      </c>
      <c r="AV106" s="30">
        <f t="shared" si="239"/>
        <v>0</v>
      </c>
      <c r="AW106" s="7">
        <f t="shared" ref="AW106:AW121" si="291">AK106-0.483808*PI()/180</f>
        <v>-8.4947583174887244E-3</v>
      </c>
      <c r="AX106" s="7">
        <f t="shared" si="240"/>
        <v>0</v>
      </c>
    </row>
    <row r="107" spans="1:50">
      <c r="A107" t="str">
        <f t="shared" si="264"/>
        <v>PIPE.3163.T9</v>
      </c>
      <c r="B107" t="str">
        <f t="shared" si="254"/>
        <v>SA1_XTD9_PIPE</v>
      </c>
      <c r="C107" s="1" t="s">
        <v>48</v>
      </c>
      <c r="D107" s="2" t="s">
        <v>49</v>
      </c>
      <c r="E107" s="2" t="s">
        <v>97</v>
      </c>
      <c r="F107" s="2" t="s">
        <v>97</v>
      </c>
      <c r="G107" s="2" t="s">
        <v>148</v>
      </c>
      <c r="H107" s="2"/>
      <c r="I107" s="15" t="s">
        <v>149</v>
      </c>
      <c r="J107" s="1"/>
      <c r="K107" s="8">
        <v>73</v>
      </c>
      <c r="L107" s="6" t="s">
        <v>150</v>
      </c>
      <c r="M107" s="6"/>
      <c r="N107" s="6"/>
      <c r="O107" s="26">
        <v>3.2099999999999997E-2</v>
      </c>
      <c r="P107" s="26">
        <v>0</v>
      </c>
      <c r="Q107" s="26">
        <v>729.69</v>
      </c>
      <c r="R107" s="26">
        <v>0</v>
      </c>
      <c r="S107" s="26">
        <v>-5.0715769999999998E-5</v>
      </c>
      <c r="T107" s="26">
        <v>0</v>
      </c>
      <c r="U107" s="7">
        <f t="shared" si="280"/>
        <v>7.0999999999999952E-3</v>
      </c>
      <c r="V107" s="7">
        <f t="shared" si="260"/>
        <v>0</v>
      </c>
      <c r="W107" s="7">
        <f t="shared" si="261"/>
        <v>729.69</v>
      </c>
      <c r="X107" s="7">
        <f t="shared" si="262"/>
        <v>0</v>
      </c>
      <c r="Y107" s="7">
        <f t="shared" si="281"/>
        <v>-5.0715769999999998E-5</v>
      </c>
      <c r="Z107" s="7">
        <f t="shared" si="263"/>
        <v>0</v>
      </c>
      <c r="AA107" s="7">
        <f t="shared" si="255"/>
        <v>-0.96406184591686961</v>
      </c>
      <c r="AB107" s="7">
        <f t="shared" si="282"/>
        <v>0</v>
      </c>
      <c r="AC107" s="7">
        <f t="shared" si="256"/>
        <v>729.68870810072326</v>
      </c>
      <c r="AD107" s="7">
        <f t="shared" si="235"/>
        <v>0</v>
      </c>
      <c r="AE107" s="7">
        <f t="shared" si="283"/>
        <v>-2.7507157700000003E-3</v>
      </c>
      <c r="AF107" s="7">
        <f t="shared" si="236"/>
        <v>0</v>
      </c>
      <c r="AG107" s="7">
        <f t="shared" si="257"/>
        <v>3.2099999999999997E-2</v>
      </c>
      <c r="AH107" s="7">
        <f t="shared" si="258"/>
        <v>0</v>
      </c>
      <c r="AI107" s="7">
        <f t="shared" si="259"/>
        <v>1168.9751000000001</v>
      </c>
      <c r="AJ107" s="7">
        <f t="shared" si="237"/>
        <v>0</v>
      </c>
      <c r="AK107" s="7">
        <f t="shared" si="284"/>
        <v>-5.0715769999999998E-5</v>
      </c>
      <c r="AL107" s="7">
        <f t="shared" si="265"/>
        <v>0</v>
      </c>
      <c r="AM107" s="7">
        <f t="shared" si="285"/>
        <v>3.2099999999999997E-2</v>
      </c>
      <c r="AN107" s="7">
        <f t="shared" si="286"/>
        <v>-2.8654195451123683</v>
      </c>
      <c r="AO107" s="7">
        <f t="shared" si="287"/>
        <v>3163.4670220792086</v>
      </c>
      <c r="AP107" s="7">
        <f t="shared" si="238"/>
        <v>3.6499999999999998E-4</v>
      </c>
      <c r="AQ107" s="7">
        <f t="shared" si="288"/>
        <v>-5.0715769999999998E-5</v>
      </c>
      <c r="AR107" s="7">
        <f t="shared" si="266"/>
        <v>0</v>
      </c>
      <c r="AS107" s="7">
        <f t="shared" si="289"/>
        <v>18.96561859908882</v>
      </c>
      <c r="AT107" s="7">
        <f t="shared" si="279"/>
        <v>0.11</v>
      </c>
      <c r="AU107" s="7">
        <f t="shared" si="290"/>
        <v>-169.68880494002499</v>
      </c>
      <c r="AV107" s="30">
        <f t="shared" si="239"/>
        <v>0</v>
      </c>
      <c r="AW107" s="7">
        <f t="shared" si="291"/>
        <v>-8.4947583174887244E-3</v>
      </c>
      <c r="AX107" s="7">
        <f t="shared" si="240"/>
        <v>0</v>
      </c>
    </row>
    <row r="108" spans="1:50">
      <c r="A108" t="str">
        <f t="shared" si="264"/>
        <v>PIPE.3168.T9</v>
      </c>
      <c r="B108" t="str">
        <f t="shared" si="254"/>
        <v>SA1_XTD9_PIPE</v>
      </c>
      <c r="C108" s="1" t="s">
        <v>48</v>
      </c>
      <c r="D108" s="2" t="s">
        <v>49</v>
      </c>
      <c r="E108" s="2" t="s">
        <v>97</v>
      </c>
      <c r="F108" s="2" t="s">
        <v>97</v>
      </c>
      <c r="G108" s="2" t="s">
        <v>148</v>
      </c>
      <c r="H108" s="2"/>
      <c r="I108" s="15" t="s">
        <v>149</v>
      </c>
      <c r="J108" s="1"/>
      <c r="K108" s="8">
        <v>73</v>
      </c>
      <c r="L108" s="6" t="s">
        <v>150</v>
      </c>
      <c r="M108" s="6"/>
      <c r="N108" s="6"/>
      <c r="O108" s="26">
        <v>3.1800000000000002E-2</v>
      </c>
      <c r="P108" s="26">
        <v>0</v>
      </c>
      <c r="Q108" s="26">
        <v>734.29</v>
      </c>
      <c r="R108" s="26">
        <v>0</v>
      </c>
      <c r="S108" s="26">
        <v>-5.0715769999999998E-5</v>
      </c>
      <c r="T108" s="26">
        <v>0</v>
      </c>
      <c r="U108" s="7">
        <f t="shared" si="280"/>
        <v>6.8000000000000005E-3</v>
      </c>
      <c r="V108" s="7">
        <f t="shared" si="260"/>
        <v>0</v>
      </c>
      <c r="W108" s="7">
        <f t="shared" si="261"/>
        <v>734.29</v>
      </c>
      <c r="X108" s="7">
        <f t="shared" si="262"/>
        <v>0</v>
      </c>
      <c r="Y108" s="7">
        <f t="shared" si="281"/>
        <v>-5.0715769999999998E-5</v>
      </c>
      <c r="Z108" s="7">
        <f t="shared" si="263"/>
        <v>0</v>
      </c>
      <c r="AA108" s="7">
        <f t="shared" si="255"/>
        <v>-0.97678182973307537</v>
      </c>
      <c r="AB108" s="7">
        <f t="shared" si="282"/>
        <v>0</v>
      </c>
      <c r="AC108" s="7">
        <f t="shared" si="256"/>
        <v>734.2886905237342</v>
      </c>
      <c r="AD108" s="7">
        <f t="shared" si="235"/>
        <v>0</v>
      </c>
      <c r="AE108" s="7">
        <f t="shared" si="283"/>
        <v>-2.7507157700000003E-3</v>
      </c>
      <c r="AF108" s="7">
        <f t="shared" si="236"/>
        <v>0</v>
      </c>
      <c r="AG108" s="7">
        <f t="shared" si="257"/>
        <v>3.1800000000000002E-2</v>
      </c>
      <c r="AH108" s="7">
        <f t="shared" si="258"/>
        <v>0</v>
      </c>
      <c r="AI108" s="7">
        <f t="shared" si="259"/>
        <v>1173.5751</v>
      </c>
      <c r="AJ108" s="7">
        <f t="shared" si="237"/>
        <v>0</v>
      </c>
      <c r="AK108" s="7">
        <f t="shared" si="284"/>
        <v>-5.0715769999999998E-5</v>
      </c>
      <c r="AL108" s="7">
        <f t="shared" si="265"/>
        <v>0</v>
      </c>
      <c r="AM108" s="7">
        <f t="shared" si="285"/>
        <v>3.1800000000000002E-2</v>
      </c>
      <c r="AN108" s="7">
        <f t="shared" si="286"/>
        <v>-2.867099110320829</v>
      </c>
      <c r="AO108" s="7">
        <f t="shared" si="287"/>
        <v>3168.0670217725847</v>
      </c>
      <c r="AP108" s="7">
        <f t="shared" si="238"/>
        <v>3.6499999999999998E-4</v>
      </c>
      <c r="AQ108" s="7">
        <f t="shared" si="288"/>
        <v>-5.0715769999999998E-5</v>
      </c>
      <c r="AR108" s="7">
        <f t="shared" si="266"/>
        <v>0</v>
      </c>
      <c r="AS108" s="7">
        <f t="shared" si="289"/>
        <v>18.926476475655459</v>
      </c>
      <c r="AT108" s="7">
        <f t="shared" si="279"/>
        <v>0.11</v>
      </c>
      <c r="AU108" s="7">
        <f t="shared" si="290"/>
        <v>-165.08897146649878</v>
      </c>
      <c r="AV108" s="30">
        <f t="shared" si="239"/>
        <v>0</v>
      </c>
      <c r="AW108" s="7">
        <f t="shared" si="291"/>
        <v>-8.4947583174887244E-3</v>
      </c>
      <c r="AX108" s="7">
        <f t="shared" si="240"/>
        <v>0</v>
      </c>
    </row>
    <row r="109" spans="1:50">
      <c r="A109" t="str">
        <f t="shared" si="264"/>
        <v>PIPE.3170.T9</v>
      </c>
      <c r="B109" t="str">
        <f t="shared" si="254"/>
        <v>SA1_XTD9_PIPE</v>
      </c>
      <c r="C109" s="1" t="s">
        <v>48</v>
      </c>
      <c r="D109" s="2" t="s">
        <v>49</v>
      </c>
      <c r="E109" s="2" t="s">
        <v>97</v>
      </c>
      <c r="F109" s="2" t="s">
        <v>97</v>
      </c>
      <c r="G109" s="2" t="s">
        <v>148</v>
      </c>
      <c r="H109" s="2"/>
      <c r="I109" s="15" t="s">
        <v>149</v>
      </c>
      <c r="J109" s="1"/>
      <c r="K109" s="8">
        <v>73</v>
      </c>
      <c r="L109" s="6" t="s">
        <v>150</v>
      </c>
      <c r="M109" s="6"/>
      <c r="N109" s="6"/>
      <c r="O109" s="26">
        <v>3.1699999999999999E-2</v>
      </c>
      <c r="P109" s="26">
        <v>0</v>
      </c>
      <c r="Q109" s="26">
        <v>736.01</v>
      </c>
      <c r="R109" s="26">
        <v>0</v>
      </c>
      <c r="S109" s="26">
        <v>-5.0715769999999998E-5</v>
      </c>
      <c r="T109" s="26">
        <v>0</v>
      </c>
      <c r="U109" s="7">
        <f t="shared" si="280"/>
        <v>6.6999999999999976E-3</v>
      </c>
      <c r="V109" s="7">
        <f t="shared" si="260"/>
        <v>0</v>
      </c>
      <c r="W109" s="7">
        <f t="shared" si="261"/>
        <v>736.01</v>
      </c>
      <c r="X109" s="7">
        <f t="shared" si="262"/>
        <v>0</v>
      </c>
      <c r="Y109" s="7">
        <f t="shared" si="281"/>
        <v>-5.0715769999999998E-5</v>
      </c>
      <c r="Z109" s="7">
        <f t="shared" si="263"/>
        <v>0</v>
      </c>
      <c r="AA109" s="7">
        <f t="shared" si="255"/>
        <v>-0.98152582372611774</v>
      </c>
      <c r="AB109" s="7">
        <f t="shared" si="282"/>
        <v>0</v>
      </c>
      <c r="AC109" s="7">
        <f t="shared" si="256"/>
        <v>736.0086839843384</v>
      </c>
      <c r="AD109" s="7">
        <f t="shared" si="235"/>
        <v>0</v>
      </c>
      <c r="AE109" s="7">
        <f t="shared" si="283"/>
        <v>-2.7507157700000003E-3</v>
      </c>
      <c r="AF109" s="7">
        <f t="shared" si="236"/>
        <v>0</v>
      </c>
      <c r="AG109" s="7">
        <f t="shared" si="257"/>
        <v>3.1699999999999999E-2</v>
      </c>
      <c r="AH109" s="7">
        <f t="shared" si="258"/>
        <v>0</v>
      </c>
      <c r="AI109" s="7">
        <f t="shared" si="259"/>
        <v>1175.2951</v>
      </c>
      <c r="AJ109" s="7">
        <f t="shared" si="237"/>
        <v>0</v>
      </c>
      <c r="AK109" s="7">
        <f t="shared" si="284"/>
        <v>-5.0715769999999998E-5</v>
      </c>
      <c r="AL109" s="7">
        <f t="shared" si="265"/>
        <v>0</v>
      </c>
      <c r="AM109" s="7">
        <f t="shared" si="285"/>
        <v>3.1699999999999999E-2</v>
      </c>
      <c r="AN109" s="7">
        <f t="shared" si="286"/>
        <v>-2.8677271216596449</v>
      </c>
      <c r="AO109" s="7">
        <f t="shared" si="287"/>
        <v>3169.787021657934</v>
      </c>
      <c r="AP109" s="7">
        <f t="shared" si="238"/>
        <v>3.6499999999999998E-4</v>
      </c>
      <c r="AQ109" s="7">
        <f t="shared" si="288"/>
        <v>-5.0715769999999998E-5</v>
      </c>
      <c r="AR109" s="7">
        <f t="shared" si="266"/>
        <v>0</v>
      </c>
      <c r="AS109" s="7">
        <f t="shared" si="289"/>
        <v>18.911852898633327</v>
      </c>
      <c r="AT109" s="7">
        <f t="shared" si="279"/>
        <v>0.11</v>
      </c>
      <c r="AU109" s="7">
        <f t="shared" si="290"/>
        <v>-163.36903363012354</v>
      </c>
      <c r="AV109" s="30">
        <f t="shared" si="239"/>
        <v>0</v>
      </c>
      <c r="AW109" s="7">
        <f t="shared" si="291"/>
        <v>-8.4947583174887244E-3</v>
      </c>
      <c r="AX109" s="7">
        <f t="shared" si="240"/>
        <v>0</v>
      </c>
    </row>
    <row r="110" spans="1:50">
      <c r="A110" t="str">
        <f t="shared" si="264"/>
        <v>PIPE.3174.T9</v>
      </c>
      <c r="B110" t="str">
        <f t="shared" si="254"/>
        <v>SA1_XTD9_PIPE</v>
      </c>
      <c r="C110" s="1" t="s">
        <v>48</v>
      </c>
      <c r="D110" s="2" t="s">
        <v>49</v>
      </c>
      <c r="E110" s="2" t="s">
        <v>97</v>
      </c>
      <c r="F110" s="2" t="s">
        <v>97</v>
      </c>
      <c r="G110" s="2" t="s">
        <v>148</v>
      </c>
      <c r="H110" s="2"/>
      <c r="I110" s="15" t="s">
        <v>149</v>
      </c>
      <c r="J110" s="1"/>
      <c r="K110" s="8">
        <v>73</v>
      </c>
      <c r="L110" s="6" t="s">
        <v>150</v>
      </c>
      <c r="M110" s="6"/>
      <c r="N110" s="6"/>
      <c r="O110" s="26">
        <v>3.15E-2</v>
      </c>
      <c r="P110" s="26">
        <v>0</v>
      </c>
      <c r="Q110" s="26">
        <v>740.61</v>
      </c>
      <c r="R110" s="26">
        <v>0</v>
      </c>
      <c r="S110" s="26">
        <v>-5.0715769999999998E-5</v>
      </c>
      <c r="T110" s="26">
        <v>0</v>
      </c>
      <c r="U110" s="7">
        <f t="shared" si="280"/>
        <v>6.4999999999999988E-3</v>
      </c>
      <c r="V110" s="7">
        <f t="shared" si="260"/>
        <v>0</v>
      </c>
      <c r="W110" s="7">
        <f t="shared" si="261"/>
        <v>740.61</v>
      </c>
      <c r="X110" s="7">
        <f t="shared" si="262"/>
        <v>0</v>
      </c>
      <c r="Y110" s="7">
        <f t="shared" si="281"/>
        <v>-5.0715769999999998E-5</v>
      </c>
      <c r="Z110" s="7">
        <f t="shared" si="263"/>
        <v>0</v>
      </c>
      <c r="AA110" s="7">
        <f t="shared" si="255"/>
        <v>-0.99414580790682372</v>
      </c>
      <c r="AB110" s="7">
        <f t="shared" si="282"/>
        <v>0</v>
      </c>
      <c r="AC110" s="7">
        <f t="shared" si="256"/>
        <v>740.60866667734933</v>
      </c>
      <c r="AD110" s="7">
        <f t="shared" si="235"/>
        <v>0</v>
      </c>
      <c r="AE110" s="7">
        <f t="shared" si="283"/>
        <v>-2.7507157700000003E-3</v>
      </c>
      <c r="AF110" s="7">
        <f t="shared" si="236"/>
        <v>0</v>
      </c>
      <c r="AG110" s="7">
        <f t="shared" si="257"/>
        <v>3.15E-2</v>
      </c>
      <c r="AH110" s="7">
        <f t="shared" si="258"/>
        <v>0</v>
      </c>
      <c r="AI110" s="7">
        <f t="shared" si="259"/>
        <v>1179.8951</v>
      </c>
      <c r="AJ110" s="7">
        <f t="shared" si="237"/>
        <v>0</v>
      </c>
      <c r="AK110" s="7">
        <f t="shared" si="284"/>
        <v>-5.0715769999999998E-5</v>
      </c>
      <c r="AL110" s="7">
        <f t="shared" si="265"/>
        <v>0</v>
      </c>
      <c r="AM110" s="7">
        <f t="shared" si="285"/>
        <v>3.15E-2</v>
      </c>
      <c r="AN110" s="7">
        <f t="shared" si="286"/>
        <v>-2.8694066868681056</v>
      </c>
      <c r="AO110" s="7">
        <f t="shared" si="287"/>
        <v>3174.3870213513101</v>
      </c>
      <c r="AP110" s="7">
        <f t="shared" si="238"/>
        <v>3.6499999999999998E-4</v>
      </c>
      <c r="AQ110" s="7">
        <f t="shared" si="288"/>
        <v>-5.0715769999999998E-5</v>
      </c>
      <c r="AR110" s="7">
        <f t="shared" si="266"/>
        <v>0</v>
      </c>
      <c r="AS110" s="7">
        <f t="shared" si="289"/>
        <v>18.872810771634892</v>
      </c>
      <c r="AT110" s="7">
        <f t="shared" si="279"/>
        <v>0.11</v>
      </c>
      <c r="AU110" s="7">
        <f t="shared" si="290"/>
        <v>-158.76919931220311</v>
      </c>
      <c r="AV110" s="30">
        <f t="shared" si="239"/>
        <v>0</v>
      </c>
      <c r="AW110" s="7">
        <f t="shared" si="291"/>
        <v>-8.4947583174887244E-3</v>
      </c>
      <c r="AX110" s="7">
        <f t="shared" si="240"/>
        <v>0</v>
      </c>
    </row>
    <row r="111" spans="1:50">
      <c r="A111" t="str">
        <f t="shared" si="264"/>
        <v>PIPE.3178.T9</v>
      </c>
      <c r="B111" t="str">
        <f t="shared" si="254"/>
        <v>SA1_XTD9_PIPE</v>
      </c>
      <c r="C111" s="1" t="s">
        <v>48</v>
      </c>
      <c r="D111" s="2" t="s">
        <v>49</v>
      </c>
      <c r="E111" s="2" t="s">
        <v>97</v>
      </c>
      <c r="F111" s="2" t="s">
        <v>97</v>
      </c>
      <c r="G111" s="2" t="s">
        <v>148</v>
      </c>
      <c r="H111" s="2"/>
      <c r="I111" s="15" t="s">
        <v>149</v>
      </c>
      <c r="J111" s="1"/>
      <c r="K111" s="8">
        <v>73</v>
      </c>
      <c r="L111" s="6" t="s">
        <v>150</v>
      </c>
      <c r="M111" s="6"/>
      <c r="N111" s="6"/>
      <c r="O111" s="26">
        <v>3.1300000000000001E-2</v>
      </c>
      <c r="P111" s="26">
        <v>0</v>
      </c>
      <c r="Q111" s="26">
        <v>744.31</v>
      </c>
      <c r="R111" s="26">
        <v>0</v>
      </c>
      <c r="S111" s="26">
        <v>-5.0715769999999998E-5</v>
      </c>
      <c r="T111" s="26">
        <v>0</v>
      </c>
      <c r="U111" s="7">
        <f t="shared" si="280"/>
        <v>6.3E-3</v>
      </c>
      <c r="V111" s="7">
        <f t="shared" si="260"/>
        <v>0</v>
      </c>
      <c r="W111" s="7">
        <f t="shared" si="261"/>
        <v>744.31</v>
      </c>
      <c r="X111" s="7">
        <f t="shared" si="262"/>
        <v>0</v>
      </c>
      <c r="Y111" s="7">
        <f t="shared" si="281"/>
        <v>-5.0715769999999998E-5</v>
      </c>
      <c r="Z111" s="7">
        <f t="shared" si="263"/>
        <v>0</v>
      </c>
      <c r="AA111" s="7">
        <f t="shared" si="255"/>
        <v>-1.0043357950399785</v>
      </c>
      <c r="AB111" s="7">
        <f t="shared" si="282"/>
        <v>0</v>
      </c>
      <c r="AC111" s="7">
        <f t="shared" si="256"/>
        <v>744.30865265085811</v>
      </c>
      <c r="AD111" s="7">
        <f t="shared" si="235"/>
        <v>0</v>
      </c>
      <c r="AE111" s="7">
        <f t="shared" si="283"/>
        <v>-2.7507157700000003E-3</v>
      </c>
      <c r="AF111" s="7">
        <f t="shared" si="236"/>
        <v>0</v>
      </c>
      <c r="AG111" s="7">
        <f t="shared" si="257"/>
        <v>3.1300000000000001E-2</v>
      </c>
      <c r="AH111" s="7">
        <f t="shared" si="258"/>
        <v>0</v>
      </c>
      <c r="AI111" s="7">
        <f t="shared" si="259"/>
        <v>1183.5951</v>
      </c>
      <c r="AJ111" s="7">
        <f t="shared" si="237"/>
        <v>0</v>
      </c>
      <c r="AK111" s="7">
        <f t="shared" si="284"/>
        <v>-5.0715769999999998E-5</v>
      </c>
      <c r="AL111" s="7">
        <f t="shared" si="265"/>
        <v>0</v>
      </c>
      <c r="AM111" s="7">
        <f t="shared" si="285"/>
        <v>3.1300000000000001E-2</v>
      </c>
      <c r="AN111" s="7">
        <f t="shared" si="286"/>
        <v>-2.8707576414923022</v>
      </c>
      <c r="AO111" s="7">
        <f t="shared" si="287"/>
        <v>3178.0870211046777</v>
      </c>
      <c r="AP111" s="7">
        <f t="shared" si="238"/>
        <v>3.6499999999999998E-4</v>
      </c>
      <c r="AQ111" s="7">
        <f t="shared" si="288"/>
        <v>-5.0715769999999998E-5</v>
      </c>
      <c r="AR111" s="7">
        <f t="shared" si="266"/>
        <v>0</v>
      </c>
      <c r="AS111" s="7">
        <f t="shared" si="289"/>
        <v>18.841368192618141</v>
      </c>
      <c r="AT111" s="7">
        <f t="shared" si="279"/>
        <v>0.11</v>
      </c>
      <c r="AU111" s="7">
        <f t="shared" si="290"/>
        <v>-155.06933290863861</v>
      </c>
      <c r="AV111" s="30">
        <f t="shared" si="239"/>
        <v>0</v>
      </c>
      <c r="AW111" s="7">
        <f t="shared" si="291"/>
        <v>-8.4947583174887244E-3</v>
      </c>
      <c r="AX111" s="7">
        <f t="shared" si="240"/>
        <v>0</v>
      </c>
    </row>
    <row r="112" spans="1:50">
      <c r="A112" t="str">
        <f t="shared" si="264"/>
        <v>PIPE.3182.T9</v>
      </c>
      <c r="B112" t="str">
        <f t="shared" si="254"/>
        <v>SA1_XTD9_PIPE</v>
      </c>
      <c r="C112" s="1" t="s">
        <v>48</v>
      </c>
      <c r="D112" s="2" t="s">
        <v>49</v>
      </c>
      <c r="E112" s="2" t="s">
        <v>97</v>
      </c>
      <c r="F112" s="2" t="s">
        <v>97</v>
      </c>
      <c r="G112" s="2" t="s">
        <v>148</v>
      </c>
      <c r="H112" s="2"/>
      <c r="I112" s="15" t="s">
        <v>149</v>
      </c>
      <c r="J112" s="1"/>
      <c r="K112" s="8">
        <v>73</v>
      </c>
      <c r="L112" s="6" t="s">
        <v>150</v>
      </c>
      <c r="M112" s="6"/>
      <c r="N112" s="6"/>
      <c r="O112" s="26">
        <v>3.1099999999999999E-2</v>
      </c>
      <c r="P112" s="26">
        <v>0</v>
      </c>
      <c r="Q112" s="26">
        <v>748.01</v>
      </c>
      <c r="R112" s="26">
        <v>0</v>
      </c>
      <c r="S112" s="26">
        <v>-5.0715769999999998E-5</v>
      </c>
      <c r="T112" s="26">
        <v>0</v>
      </c>
      <c r="U112" s="7">
        <f t="shared" si="280"/>
        <v>6.0999999999999978E-3</v>
      </c>
      <c r="V112" s="7">
        <f t="shared" si="260"/>
        <v>0</v>
      </c>
      <c r="W112" s="7">
        <f t="shared" si="261"/>
        <v>748.01</v>
      </c>
      <c r="X112" s="7">
        <f t="shared" si="262"/>
        <v>0</v>
      </c>
      <c r="Y112" s="7">
        <f t="shared" si="281"/>
        <v>-5.0715769999999998E-5</v>
      </c>
      <c r="Z112" s="7">
        <f t="shared" si="263"/>
        <v>0</v>
      </c>
      <c r="AA112" s="7">
        <f t="shared" si="255"/>
        <v>-1.0145257821731335</v>
      </c>
      <c r="AB112" s="7">
        <f t="shared" si="282"/>
        <v>0</v>
      </c>
      <c r="AC112" s="7">
        <f t="shared" si="256"/>
        <v>748.00863862436699</v>
      </c>
      <c r="AD112" s="7">
        <f t="shared" si="235"/>
        <v>0</v>
      </c>
      <c r="AE112" s="7">
        <f t="shared" si="283"/>
        <v>-2.7507157700000003E-3</v>
      </c>
      <c r="AF112" s="7">
        <f t="shared" si="236"/>
        <v>0</v>
      </c>
      <c r="AG112" s="7">
        <f t="shared" si="257"/>
        <v>3.1099999999999999E-2</v>
      </c>
      <c r="AH112" s="7">
        <f t="shared" si="258"/>
        <v>0</v>
      </c>
      <c r="AI112" s="7">
        <f t="shared" si="259"/>
        <v>1187.2951</v>
      </c>
      <c r="AJ112" s="7">
        <f t="shared" si="237"/>
        <v>0</v>
      </c>
      <c r="AK112" s="7">
        <f t="shared" si="284"/>
        <v>-5.0715769999999998E-5</v>
      </c>
      <c r="AL112" s="7">
        <f t="shared" si="265"/>
        <v>0</v>
      </c>
      <c r="AM112" s="7">
        <f t="shared" si="285"/>
        <v>3.1099999999999999E-2</v>
      </c>
      <c r="AN112" s="7">
        <f t="shared" si="286"/>
        <v>-2.8721085961164987</v>
      </c>
      <c r="AO112" s="7">
        <f t="shared" si="287"/>
        <v>3181.7870208580457</v>
      </c>
      <c r="AP112" s="7">
        <f t="shared" si="238"/>
        <v>3.6499999999999998E-4</v>
      </c>
      <c r="AQ112" s="7">
        <f t="shared" si="288"/>
        <v>-5.0715769999999998E-5</v>
      </c>
      <c r="AR112" s="7">
        <f t="shared" si="266"/>
        <v>0</v>
      </c>
      <c r="AS112" s="7">
        <f t="shared" si="289"/>
        <v>18.809925613601383</v>
      </c>
      <c r="AT112" s="7">
        <f t="shared" si="279"/>
        <v>0.11</v>
      </c>
      <c r="AU112" s="7">
        <f t="shared" si="290"/>
        <v>-151.36946650507414</v>
      </c>
      <c r="AV112" s="30">
        <f t="shared" si="239"/>
        <v>0</v>
      </c>
      <c r="AW112" s="7">
        <f t="shared" si="291"/>
        <v>-8.4947583174887244E-3</v>
      </c>
      <c r="AX112" s="7">
        <f t="shared" si="240"/>
        <v>0</v>
      </c>
    </row>
    <row r="113" spans="1:50">
      <c r="A113" t="str">
        <f t="shared" si="264"/>
        <v>PIPE.3186.T9</v>
      </c>
      <c r="B113" t="str">
        <f t="shared" si="254"/>
        <v>SA1_XTD9_PIPE</v>
      </c>
      <c r="C113" s="1" t="s">
        <v>48</v>
      </c>
      <c r="D113" s="2" t="s">
        <v>49</v>
      </c>
      <c r="E113" s="2" t="s">
        <v>97</v>
      </c>
      <c r="F113" s="2" t="s">
        <v>97</v>
      </c>
      <c r="G113" s="2" t="s">
        <v>148</v>
      </c>
      <c r="H113" s="2"/>
      <c r="I113" s="15" t="s">
        <v>149</v>
      </c>
      <c r="J113" s="1"/>
      <c r="K113" s="8">
        <v>73</v>
      </c>
      <c r="L113" s="6" t="s">
        <v>150</v>
      </c>
      <c r="M113" s="6"/>
      <c r="N113" s="6"/>
      <c r="O113" s="26">
        <v>3.09E-2</v>
      </c>
      <c r="P113" s="26">
        <v>0</v>
      </c>
      <c r="Q113" s="26">
        <v>752.61</v>
      </c>
      <c r="R113" s="26">
        <v>0</v>
      </c>
      <c r="S113" s="26">
        <v>-5.0715769999999998E-5</v>
      </c>
      <c r="T113" s="26">
        <v>0</v>
      </c>
      <c r="U113" s="7">
        <f t="shared" si="280"/>
        <v>5.899999999999999E-3</v>
      </c>
      <c r="V113" s="7">
        <f t="shared" si="260"/>
        <v>0</v>
      </c>
      <c r="W113" s="7">
        <f t="shared" si="261"/>
        <v>752.61</v>
      </c>
      <c r="X113" s="7">
        <f t="shared" si="262"/>
        <v>0</v>
      </c>
      <c r="Y113" s="7">
        <f t="shared" si="281"/>
        <v>-5.0715769999999998E-5</v>
      </c>
      <c r="Z113" s="7">
        <f t="shared" si="263"/>
        <v>0</v>
      </c>
      <c r="AA113" s="7">
        <f t="shared" si="255"/>
        <v>-1.0271457663538395</v>
      </c>
      <c r="AB113" s="7">
        <f t="shared" si="282"/>
        <v>0</v>
      </c>
      <c r="AC113" s="7">
        <f t="shared" si="256"/>
        <v>752.60862131737781</v>
      </c>
      <c r="AD113" s="7">
        <f t="shared" si="235"/>
        <v>0</v>
      </c>
      <c r="AE113" s="7">
        <f t="shared" si="283"/>
        <v>-2.7507157700000003E-3</v>
      </c>
      <c r="AF113" s="7">
        <f t="shared" si="236"/>
        <v>0</v>
      </c>
      <c r="AG113" s="7">
        <f t="shared" si="257"/>
        <v>3.09E-2</v>
      </c>
      <c r="AH113" s="7">
        <f t="shared" si="258"/>
        <v>0</v>
      </c>
      <c r="AI113" s="7">
        <f t="shared" si="259"/>
        <v>1191.8951</v>
      </c>
      <c r="AJ113" s="7">
        <f t="shared" si="237"/>
        <v>0</v>
      </c>
      <c r="AK113" s="7">
        <f t="shared" si="284"/>
        <v>-5.0715769999999998E-5</v>
      </c>
      <c r="AL113" s="7">
        <f t="shared" si="265"/>
        <v>0</v>
      </c>
      <c r="AM113" s="7">
        <f t="shared" si="285"/>
        <v>3.09E-2</v>
      </c>
      <c r="AN113" s="7">
        <f t="shared" si="286"/>
        <v>-2.8737881613249594</v>
      </c>
      <c r="AO113" s="7">
        <f t="shared" si="287"/>
        <v>3186.3870205514218</v>
      </c>
      <c r="AP113" s="7">
        <f t="shared" si="238"/>
        <v>3.6499999999999998E-4</v>
      </c>
      <c r="AQ113" s="7">
        <f t="shared" si="288"/>
        <v>-5.0715769999999998E-5</v>
      </c>
      <c r="AR113" s="7">
        <f t="shared" si="266"/>
        <v>0</v>
      </c>
      <c r="AS113" s="7">
        <f t="shared" si="289"/>
        <v>18.770883486602951</v>
      </c>
      <c r="AT113" s="7">
        <f t="shared" si="279"/>
        <v>0.11</v>
      </c>
      <c r="AU113" s="7">
        <f t="shared" si="290"/>
        <v>-146.76963218715369</v>
      </c>
      <c r="AV113" s="30">
        <f t="shared" si="239"/>
        <v>0</v>
      </c>
      <c r="AW113" s="7">
        <f t="shared" si="291"/>
        <v>-8.4947583174887244E-3</v>
      </c>
      <c r="AX113" s="7">
        <f t="shared" si="240"/>
        <v>0</v>
      </c>
    </row>
    <row r="114" spans="1:50">
      <c r="A114" t="str">
        <f t="shared" si="264"/>
        <v>PIPE.3188.T9</v>
      </c>
      <c r="B114" t="str">
        <f t="shared" si="254"/>
        <v>SA1_XTD9_PIPE</v>
      </c>
      <c r="C114" s="1" t="s">
        <v>48</v>
      </c>
      <c r="D114" s="2" t="s">
        <v>49</v>
      </c>
      <c r="E114" s="2" t="s">
        <v>97</v>
      </c>
      <c r="F114" s="2" t="s">
        <v>97</v>
      </c>
      <c r="G114" s="2" t="s">
        <v>148</v>
      </c>
      <c r="H114" s="2"/>
      <c r="I114" s="15" t="s">
        <v>149</v>
      </c>
      <c r="J114" s="1"/>
      <c r="K114" s="8">
        <v>73</v>
      </c>
      <c r="L114" s="6" t="s">
        <v>150</v>
      </c>
      <c r="M114" s="6"/>
      <c r="N114" s="6"/>
      <c r="O114" s="26">
        <v>3.0800000000000001E-2</v>
      </c>
      <c r="P114" s="26">
        <v>0</v>
      </c>
      <c r="Q114" s="26">
        <v>754.01</v>
      </c>
      <c r="R114" s="26">
        <v>0</v>
      </c>
      <c r="S114" s="26">
        <v>-5.0715769999999998E-5</v>
      </c>
      <c r="T114" s="26">
        <v>0</v>
      </c>
      <c r="U114" s="7">
        <f t="shared" si="280"/>
        <v>5.7999999999999996E-3</v>
      </c>
      <c r="V114" s="7">
        <f t="shared" si="260"/>
        <v>0</v>
      </c>
      <c r="W114" s="7">
        <f t="shared" si="261"/>
        <v>754.01</v>
      </c>
      <c r="X114" s="7">
        <f t="shared" si="262"/>
        <v>0</v>
      </c>
      <c r="Y114" s="7">
        <f t="shared" si="281"/>
        <v>-5.0715769999999998E-5</v>
      </c>
      <c r="Z114" s="7">
        <f t="shared" si="263"/>
        <v>0</v>
      </c>
      <c r="AA114" s="7">
        <f t="shared" si="255"/>
        <v>-1.0310257613966414</v>
      </c>
      <c r="AB114" s="7">
        <f t="shared" si="282"/>
        <v>0</v>
      </c>
      <c r="AC114" s="7">
        <f t="shared" si="256"/>
        <v>754.00861594438129</v>
      </c>
      <c r="AD114" s="7">
        <f t="shared" si="235"/>
        <v>0</v>
      </c>
      <c r="AE114" s="7">
        <f t="shared" si="283"/>
        <v>-2.7507157700000003E-3</v>
      </c>
      <c r="AF114" s="7">
        <f t="shared" si="236"/>
        <v>0</v>
      </c>
      <c r="AG114" s="7">
        <f t="shared" si="257"/>
        <v>3.0800000000000001E-2</v>
      </c>
      <c r="AH114" s="7">
        <f t="shared" si="258"/>
        <v>0</v>
      </c>
      <c r="AI114" s="7">
        <f t="shared" si="259"/>
        <v>1193.2951</v>
      </c>
      <c r="AJ114" s="7">
        <f t="shared" si="237"/>
        <v>0</v>
      </c>
      <c r="AK114" s="7">
        <f t="shared" si="284"/>
        <v>-5.0715769999999998E-5</v>
      </c>
      <c r="AL114" s="7">
        <f t="shared" si="265"/>
        <v>0</v>
      </c>
      <c r="AM114" s="7">
        <f t="shared" si="285"/>
        <v>3.0800000000000001E-2</v>
      </c>
      <c r="AN114" s="7">
        <f t="shared" si="286"/>
        <v>-2.874299333344926</v>
      </c>
      <c r="AO114" s="7">
        <f t="shared" si="287"/>
        <v>3187.7870204581013</v>
      </c>
      <c r="AP114" s="7">
        <f t="shared" si="238"/>
        <v>3.6499999999999998E-4</v>
      </c>
      <c r="AQ114" s="7">
        <f t="shared" si="288"/>
        <v>-5.0715769999999998E-5</v>
      </c>
      <c r="AR114" s="7">
        <f t="shared" si="266"/>
        <v>0</v>
      </c>
      <c r="AS114" s="7">
        <f t="shared" si="289"/>
        <v>18.758961971085412</v>
      </c>
      <c r="AT114" s="7">
        <f t="shared" si="279"/>
        <v>0.11</v>
      </c>
      <c r="AU114" s="7">
        <f t="shared" si="290"/>
        <v>-145.36968294254947</v>
      </c>
      <c r="AV114" s="30">
        <f t="shared" si="239"/>
        <v>0</v>
      </c>
      <c r="AW114" s="7">
        <f t="shared" si="291"/>
        <v>-8.4947583174887244E-3</v>
      </c>
      <c r="AX114" s="7">
        <f t="shared" si="240"/>
        <v>0</v>
      </c>
    </row>
    <row r="115" spans="1:50">
      <c r="A115" t="str">
        <f t="shared" si="264"/>
        <v>PIPE.3192.T9</v>
      </c>
      <c r="B115" t="str">
        <f t="shared" si="254"/>
        <v>SA1_XTD9_PIPE</v>
      </c>
      <c r="C115" s="1" t="s">
        <v>48</v>
      </c>
      <c r="D115" s="2" t="s">
        <v>49</v>
      </c>
      <c r="E115" s="2" t="s">
        <v>97</v>
      </c>
      <c r="F115" s="2" t="s">
        <v>97</v>
      </c>
      <c r="G115" s="2" t="s">
        <v>148</v>
      </c>
      <c r="H115" s="2"/>
      <c r="I115" s="15" t="s">
        <v>149</v>
      </c>
      <c r="J115" s="1"/>
      <c r="K115" s="8">
        <v>73</v>
      </c>
      <c r="L115" s="6" t="s">
        <v>150</v>
      </c>
      <c r="M115" s="6"/>
      <c r="N115" s="6"/>
      <c r="O115" s="26">
        <v>3.0599999999999999E-2</v>
      </c>
      <c r="P115" s="26">
        <v>0</v>
      </c>
      <c r="Q115" s="26">
        <v>758.61</v>
      </c>
      <c r="R115" s="26">
        <v>0</v>
      </c>
      <c r="S115" s="26">
        <v>-5.0715769999999998E-5</v>
      </c>
      <c r="T115" s="26">
        <v>0</v>
      </c>
      <c r="U115" s="7">
        <f t="shared" si="280"/>
        <v>5.5999999999999973E-3</v>
      </c>
      <c r="V115" s="7">
        <f t="shared" si="260"/>
        <v>0</v>
      </c>
      <c r="W115" s="7">
        <f t="shared" si="261"/>
        <v>758.61</v>
      </c>
      <c r="X115" s="7">
        <f t="shared" si="262"/>
        <v>0</v>
      </c>
      <c r="Y115" s="7">
        <f t="shared" si="281"/>
        <v>-5.0715769999999998E-5</v>
      </c>
      <c r="Z115" s="7">
        <f t="shared" si="263"/>
        <v>0</v>
      </c>
      <c r="AA115" s="7">
        <f t="shared" si="255"/>
        <v>-1.0436457455773474</v>
      </c>
      <c r="AB115" s="7">
        <f t="shared" si="282"/>
        <v>0</v>
      </c>
      <c r="AC115" s="7">
        <f t="shared" si="256"/>
        <v>758.60859863739211</v>
      </c>
      <c r="AD115" s="7">
        <f t="shared" si="235"/>
        <v>0</v>
      </c>
      <c r="AE115" s="7">
        <f t="shared" si="283"/>
        <v>-2.7507157700000003E-3</v>
      </c>
      <c r="AF115" s="7">
        <f t="shared" si="236"/>
        <v>0</v>
      </c>
      <c r="AG115" s="7">
        <f t="shared" si="257"/>
        <v>3.0599999999999999E-2</v>
      </c>
      <c r="AH115" s="7">
        <f t="shared" si="258"/>
        <v>0</v>
      </c>
      <c r="AI115" s="7">
        <f t="shared" si="259"/>
        <v>1197.8951</v>
      </c>
      <c r="AJ115" s="7">
        <f t="shared" si="237"/>
        <v>0</v>
      </c>
      <c r="AK115" s="7">
        <f t="shared" si="284"/>
        <v>-5.0715769999999998E-5</v>
      </c>
      <c r="AL115" s="7">
        <f t="shared" si="265"/>
        <v>0</v>
      </c>
      <c r="AM115" s="7">
        <f t="shared" si="285"/>
        <v>3.0599999999999999E-2</v>
      </c>
      <c r="AN115" s="7">
        <f t="shared" si="286"/>
        <v>-2.8759788985533867</v>
      </c>
      <c r="AO115" s="7">
        <f t="shared" si="287"/>
        <v>3192.3870201514774</v>
      </c>
      <c r="AP115" s="7">
        <f t="shared" si="238"/>
        <v>3.6499999999999998E-4</v>
      </c>
      <c r="AQ115" s="7">
        <f t="shared" si="288"/>
        <v>-5.0715769999999998E-5</v>
      </c>
      <c r="AR115" s="7">
        <f t="shared" si="266"/>
        <v>0</v>
      </c>
      <c r="AS115" s="7">
        <f t="shared" si="289"/>
        <v>18.719919844086981</v>
      </c>
      <c r="AT115" s="7">
        <f t="shared" si="279"/>
        <v>0.11</v>
      </c>
      <c r="AU115" s="7">
        <f t="shared" si="290"/>
        <v>-140.76984862462899</v>
      </c>
      <c r="AV115" s="30">
        <f t="shared" si="239"/>
        <v>0</v>
      </c>
      <c r="AW115" s="7">
        <f t="shared" si="291"/>
        <v>-8.4947583174887244E-3</v>
      </c>
      <c r="AX115" s="7">
        <f t="shared" si="240"/>
        <v>0</v>
      </c>
    </row>
    <row r="116" spans="1:50">
      <c r="A116" t="str">
        <f t="shared" si="264"/>
        <v>PIPE.3195.T9</v>
      </c>
      <c r="B116" t="str">
        <f t="shared" si="254"/>
        <v>SA1_XTD9_PIPE</v>
      </c>
      <c r="C116" s="1" t="s">
        <v>48</v>
      </c>
      <c r="D116" s="2" t="s">
        <v>49</v>
      </c>
      <c r="E116" s="2" t="s">
        <v>97</v>
      </c>
      <c r="F116" s="2" t="s">
        <v>97</v>
      </c>
      <c r="G116" s="2" t="s">
        <v>148</v>
      </c>
      <c r="H116" s="2"/>
      <c r="I116" s="15" t="s">
        <v>149</v>
      </c>
      <c r="J116" s="1"/>
      <c r="K116" s="8">
        <v>73</v>
      </c>
      <c r="L116" s="6" t="s">
        <v>150</v>
      </c>
      <c r="M116" s="6"/>
      <c r="N116" s="6"/>
      <c r="O116" s="26">
        <v>3.04E-2</v>
      </c>
      <c r="P116" s="26">
        <v>0</v>
      </c>
      <c r="Q116" s="26">
        <v>761.61</v>
      </c>
      <c r="R116" s="26">
        <v>0</v>
      </c>
      <c r="S116" s="26">
        <v>-5.0715769999999998E-5</v>
      </c>
      <c r="T116" s="26">
        <v>0</v>
      </c>
      <c r="U116" s="7">
        <f t="shared" si="280"/>
        <v>5.3999999999999986E-3</v>
      </c>
      <c r="V116" s="7">
        <f t="shared" si="260"/>
        <v>0</v>
      </c>
      <c r="W116" s="7">
        <f t="shared" si="261"/>
        <v>761.61</v>
      </c>
      <c r="X116" s="7">
        <f t="shared" si="262"/>
        <v>0</v>
      </c>
      <c r="Y116" s="7">
        <f t="shared" si="281"/>
        <v>-5.0715769999999998E-5</v>
      </c>
      <c r="Z116" s="7">
        <f t="shared" si="263"/>
        <v>0</v>
      </c>
      <c r="AA116" s="7">
        <f t="shared" si="255"/>
        <v>-1.0519457350068513</v>
      </c>
      <c r="AB116" s="7">
        <f t="shared" si="282"/>
        <v>0</v>
      </c>
      <c r="AC116" s="7">
        <f t="shared" si="256"/>
        <v>761.60858716239943</v>
      </c>
      <c r="AD116" s="7">
        <f t="shared" si="235"/>
        <v>0</v>
      </c>
      <c r="AE116" s="7">
        <f t="shared" si="283"/>
        <v>-2.7507157700000003E-3</v>
      </c>
      <c r="AF116" s="7">
        <f t="shared" si="236"/>
        <v>0</v>
      </c>
      <c r="AG116" s="7">
        <f t="shared" si="257"/>
        <v>3.04E-2</v>
      </c>
      <c r="AH116" s="7">
        <f t="shared" si="258"/>
        <v>0</v>
      </c>
      <c r="AI116" s="7">
        <f t="shared" si="259"/>
        <v>1200.8951</v>
      </c>
      <c r="AJ116" s="7">
        <f t="shared" si="237"/>
        <v>0</v>
      </c>
      <c r="AK116" s="7">
        <f t="shared" si="284"/>
        <v>-5.0715769999999998E-5</v>
      </c>
      <c r="AL116" s="7">
        <f t="shared" si="265"/>
        <v>0</v>
      </c>
      <c r="AM116" s="7">
        <f t="shared" si="285"/>
        <v>3.04E-2</v>
      </c>
      <c r="AN116" s="7">
        <f t="shared" si="286"/>
        <v>-2.8770742671676</v>
      </c>
      <c r="AO116" s="7">
        <f t="shared" si="287"/>
        <v>3195.3870199515054</v>
      </c>
      <c r="AP116" s="7">
        <f t="shared" si="238"/>
        <v>3.6499999999999998E-4</v>
      </c>
      <c r="AQ116" s="7">
        <f t="shared" si="288"/>
        <v>-5.0715769999999998E-5</v>
      </c>
      <c r="AR116" s="7">
        <f t="shared" si="266"/>
        <v>0</v>
      </c>
      <c r="AS116" s="7">
        <f t="shared" si="289"/>
        <v>18.694388024611531</v>
      </c>
      <c r="AT116" s="7">
        <f t="shared" si="279"/>
        <v>0.11</v>
      </c>
      <c r="AU116" s="7">
        <f t="shared" si="290"/>
        <v>-137.76995726556376</v>
      </c>
      <c r="AV116" s="30">
        <f t="shared" si="239"/>
        <v>0</v>
      </c>
      <c r="AW116" s="7">
        <f t="shared" si="291"/>
        <v>-8.4947583174887244E-3</v>
      </c>
      <c r="AX116" s="7">
        <f t="shared" si="240"/>
        <v>0</v>
      </c>
    </row>
    <row r="117" spans="1:50">
      <c r="A117" t="str">
        <f t="shared" si="264"/>
        <v>PIPE.3200.T9</v>
      </c>
      <c r="B117" t="str">
        <f t="shared" si="254"/>
        <v>SA1_XTD9_PIPE</v>
      </c>
      <c r="C117" s="1" t="s">
        <v>48</v>
      </c>
      <c r="D117" s="2" t="s">
        <v>49</v>
      </c>
      <c r="E117" s="2" t="s">
        <v>97</v>
      </c>
      <c r="F117" s="2" t="s">
        <v>97</v>
      </c>
      <c r="G117" s="2" t="s">
        <v>148</v>
      </c>
      <c r="H117" s="2"/>
      <c r="I117" s="15" t="s">
        <v>149</v>
      </c>
      <c r="J117" s="1"/>
      <c r="K117" s="8">
        <v>73</v>
      </c>
      <c r="L117" s="6" t="s">
        <v>150</v>
      </c>
      <c r="M117" s="6"/>
      <c r="N117" s="6"/>
      <c r="O117" s="26">
        <v>3.0200000000000001E-2</v>
      </c>
      <c r="P117" s="26">
        <v>0</v>
      </c>
      <c r="Q117" s="26">
        <v>766.01</v>
      </c>
      <c r="R117" s="26">
        <v>0</v>
      </c>
      <c r="S117" s="26">
        <v>-5.0715769999999998E-5</v>
      </c>
      <c r="T117" s="26">
        <v>0</v>
      </c>
      <c r="U117" s="7">
        <f t="shared" si="280"/>
        <v>5.1999999999999998E-3</v>
      </c>
      <c r="V117" s="7">
        <f t="shared" si="260"/>
        <v>0</v>
      </c>
      <c r="W117" s="7">
        <f t="shared" si="261"/>
        <v>766.01</v>
      </c>
      <c r="X117" s="7">
        <f t="shared" si="262"/>
        <v>0</v>
      </c>
      <c r="Y117" s="7">
        <f t="shared" si="281"/>
        <v>-5.0715769999999998E-5</v>
      </c>
      <c r="Z117" s="7">
        <f t="shared" si="263"/>
        <v>0</v>
      </c>
      <c r="AA117" s="7">
        <f t="shared" si="255"/>
        <v>-1.0640257198436569</v>
      </c>
      <c r="AB117" s="7">
        <f t="shared" si="282"/>
        <v>0</v>
      </c>
      <c r="AC117" s="7">
        <f t="shared" si="256"/>
        <v>766.00857058440988</v>
      </c>
      <c r="AD117" s="7">
        <f t="shared" si="235"/>
        <v>0</v>
      </c>
      <c r="AE117" s="7">
        <f t="shared" si="283"/>
        <v>-2.7507157700000003E-3</v>
      </c>
      <c r="AF117" s="7">
        <f t="shared" si="236"/>
        <v>0</v>
      </c>
      <c r="AG117" s="7">
        <f t="shared" si="257"/>
        <v>3.0200000000000001E-2</v>
      </c>
      <c r="AH117" s="7">
        <f t="shared" si="258"/>
        <v>0</v>
      </c>
      <c r="AI117" s="7">
        <f t="shared" si="259"/>
        <v>1205.2951</v>
      </c>
      <c r="AJ117" s="7">
        <f t="shared" si="237"/>
        <v>0</v>
      </c>
      <c r="AK117" s="7">
        <f t="shared" si="284"/>
        <v>-5.0715769999999998E-5</v>
      </c>
      <c r="AL117" s="7">
        <f t="shared" si="265"/>
        <v>0</v>
      </c>
      <c r="AM117" s="7">
        <f t="shared" si="285"/>
        <v>3.0200000000000001E-2</v>
      </c>
      <c r="AN117" s="7">
        <f t="shared" si="286"/>
        <v>-2.8786808078017798</v>
      </c>
      <c r="AO117" s="7">
        <f t="shared" si="287"/>
        <v>3199.7870196582135</v>
      </c>
      <c r="AP117" s="7">
        <f t="shared" si="238"/>
        <v>3.6499999999999998E-4</v>
      </c>
      <c r="AQ117" s="7">
        <f t="shared" si="288"/>
        <v>-5.0715769999999998E-5</v>
      </c>
      <c r="AR117" s="7">
        <f t="shared" si="266"/>
        <v>0</v>
      </c>
      <c r="AS117" s="7">
        <f t="shared" si="289"/>
        <v>18.657034686053471</v>
      </c>
      <c r="AT117" s="7">
        <f t="shared" si="279"/>
        <v>0.11</v>
      </c>
      <c r="AU117" s="7">
        <f t="shared" si="290"/>
        <v>-133.37011581750005</v>
      </c>
      <c r="AV117" s="30">
        <f t="shared" si="239"/>
        <v>0</v>
      </c>
      <c r="AW117" s="7">
        <f t="shared" si="291"/>
        <v>-8.4947583174887244E-3</v>
      </c>
      <c r="AX117" s="7">
        <f t="shared" si="240"/>
        <v>0</v>
      </c>
    </row>
    <row r="118" spans="1:50">
      <c r="A118" t="str">
        <f t="shared" si="264"/>
        <v>PIPE.3205.T9</v>
      </c>
      <c r="B118" t="str">
        <f t="shared" si="254"/>
        <v>SA1_XTD9_PIPE</v>
      </c>
      <c r="C118" s="1" t="s">
        <v>48</v>
      </c>
      <c r="D118" s="2" t="s">
        <v>49</v>
      </c>
      <c r="E118" s="2" t="s">
        <v>97</v>
      </c>
      <c r="F118" s="2" t="s">
        <v>97</v>
      </c>
      <c r="G118" s="2" t="s">
        <v>148</v>
      </c>
      <c r="H118" s="2"/>
      <c r="I118" s="15" t="s">
        <v>149</v>
      </c>
      <c r="J118" s="1"/>
      <c r="K118" s="8">
        <v>73</v>
      </c>
      <c r="L118" s="6" t="s">
        <v>150</v>
      </c>
      <c r="M118" s="6"/>
      <c r="N118" s="6"/>
      <c r="O118" s="26">
        <v>2.9899999999999999E-2</v>
      </c>
      <c r="P118" s="26">
        <v>0</v>
      </c>
      <c r="Q118" s="26">
        <v>771.43499999999995</v>
      </c>
      <c r="R118" s="26">
        <v>0</v>
      </c>
      <c r="S118" s="26">
        <v>-5.0715769999999998E-5</v>
      </c>
      <c r="T118" s="26">
        <v>0</v>
      </c>
      <c r="U118" s="7">
        <f t="shared" si="280"/>
        <v>4.8999999999999981E-3</v>
      </c>
      <c r="V118" s="7">
        <f t="shared" si="260"/>
        <v>0</v>
      </c>
      <c r="W118" s="7">
        <f t="shared" si="261"/>
        <v>771.43499999999995</v>
      </c>
      <c r="X118" s="7">
        <f t="shared" si="262"/>
        <v>0</v>
      </c>
      <c r="Y118" s="7">
        <f t="shared" si="281"/>
        <v>-5.0715769999999998E-5</v>
      </c>
      <c r="Z118" s="7">
        <f t="shared" si="263"/>
        <v>0</v>
      </c>
      <c r="AA118" s="7">
        <f t="shared" si="255"/>
        <v>-1.0789732009534516</v>
      </c>
      <c r="AB118" s="7">
        <f t="shared" si="282"/>
        <v>0</v>
      </c>
      <c r="AC118" s="7">
        <f t="shared" si="256"/>
        <v>771.43355000029783</v>
      </c>
      <c r="AD118" s="7">
        <f t="shared" si="235"/>
        <v>0</v>
      </c>
      <c r="AE118" s="7">
        <f t="shared" si="283"/>
        <v>-2.7507157700000003E-3</v>
      </c>
      <c r="AF118" s="7">
        <f t="shared" si="236"/>
        <v>0</v>
      </c>
      <c r="AG118" s="7">
        <f t="shared" si="257"/>
        <v>2.9899999999999999E-2</v>
      </c>
      <c r="AH118" s="7">
        <f t="shared" si="258"/>
        <v>0</v>
      </c>
      <c r="AI118" s="7">
        <f t="shared" si="259"/>
        <v>1210.7201</v>
      </c>
      <c r="AJ118" s="7">
        <f t="shared" si="237"/>
        <v>0</v>
      </c>
      <c r="AK118" s="7">
        <f t="shared" si="284"/>
        <v>-5.0715769999999998E-5</v>
      </c>
      <c r="AL118" s="7">
        <f t="shared" si="265"/>
        <v>0</v>
      </c>
      <c r="AM118" s="7">
        <f t="shared" si="285"/>
        <v>2.9899999999999999E-2</v>
      </c>
      <c r="AN118" s="7">
        <f t="shared" si="286"/>
        <v>-2.8806615993791493</v>
      </c>
      <c r="AO118" s="7">
        <f t="shared" si="287"/>
        <v>3205.2120192965967</v>
      </c>
      <c r="AP118" s="7">
        <f t="shared" si="238"/>
        <v>3.6499999999999998E-4</v>
      </c>
      <c r="AQ118" s="7">
        <f t="shared" si="288"/>
        <v>-5.0715769999999998E-5</v>
      </c>
      <c r="AR118" s="7">
        <f t="shared" si="266"/>
        <v>0</v>
      </c>
      <c r="AS118" s="7">
        <f t="shared" si="289"/>
        <v>18.610926310303576</v>
      </c>
      <c r="AT118" s="7">
        <f t="shared" si="279"/>
        <v>0.11</v>
      </c>
      <c r="AU118" s="7">
        <f t="shared" si="290"/>
        <v>-127.94531175581405</v>
      </c>
      <c r="AV118" s="30">
        <f t="shared" si="239"/>
        <v>0</v>
      </c>
      <c r="AW118" s="7">
        <f t="shared" si="291"/>
        <v>-8.4947583174887244E-3</v>
      </c>
      <c r="AX118" s="7">
        <f t="shared" si="240"/>
        <v>0</v>
      </c>
    </row>
    <row r="119" spans="1:50">
      <c r="A119" t="str">
        <f t="shared" si="264"/>
        <v>PIPE.3211.T9</v>
      </c>
      <c r="B119" t="str">
        <f t="shared" si="254"/>
        <v>SA1_XTD9_PIPE</v>
      </c>
      <c r="C119" s="1" t="s">
        <v>48</v>
      </c>
      <c r="D119" s="2" t="s">
        <v>49</v>
      </c>
      <c r="E119" s="2" t="s">
        <v>97</v>
      </c>
      <c r="F119" s="2" t="s">
        <v>97</v>
      </c>
      <c r="G119" s="2" t="s">
        <v>148</v>
      </c>
      <c r="H119" s="2"/>
      <c r="I119" s="15" t="s">
        <v>149</v>
      </c>
      <c r="J119" s="1"/>
      <c r="K119" s="8">
        <v>73</v>
      </c>
      <c r="L119" s="6" t="s">
        <v>150</v>
      </c>
      <c r="M119" s="6"/>
      <c r="N119" s="6"/>
      <c r="O119" s="26">
        <v>2.9700000000000001E-2</v>
      </c>
      <c r="P119" s="26">
        <v>0</v>
      </c>
      <c r="Q119" s="26">
        <v>776.86</v>
      </c>
      <c r="R119" s="26">
        <v>0</v>
      </c>
      <c r="S119" s="26">
        <v>-5.0715769999999998E-5</v>
      </c>
      <c r="T119" s="26">
        <v>0</v>
      </c>
      <c r="U119" s="7">
        <f t="shared" si="280"/>
        <v>4.6999999999999993E-3</v>
      </c>
      <c r="V119" s="7">
        <f t="shared" si="260"/>
        <v>0</v>
      </c>
      <c r="W119" s="7">
        <f t="shared" si="261"/>
        <v>776.86</v>
      </c>
      <c r="X119" s="7">
        <f t="shared" si="262"/>
        <v>0</v>
      </c>
      <c r="Y119" s="7">
        <f t="shared" si="281"/>
        <v>-5.0715769999999998E-5</v>
      </c>
      <c r="Z119" s="7">
        <f t="shared" si="263"/>
        <v>0</v>
      </c>
      <c r="AA119" s="7">
        <f t="shared" si="255"/>
        <v>-1.0938206824277461</v>
      </c>
      <c r="AB119" s="7">
        <f t="shared" si="282"/>
        <v>0</v>
      </c>
      <c r="AC119" s="7">
        <f t="shared" si="256"/>
        <v>776.85852968618553</v>
      </c>
      <c r="AD119" s="7">
        <f t="shared" si="235"/>
        <v>0</v>
      </c>
      <c r="AE119" s="7">
        <f t="shared" si="283"/>
        <v>-2.7507157700000003E-3</v>
      </c>
      <c r="AF119" s="7">
        <f t="shared" si="236"/>
        <v>0</v>
      </c>
      <c r="AG119" s="7">
        <f t="shared" si="257"/>
        <v>2.9700000000000001E-2</v>
      </c>
      <c r="AH119" s="7">
        <f t="shared" si="258"/>
        <v>0</v>
      </c>
      <c r="AI119" s="7">
        <f t="shared" si="259"/>
        <v>1216.1451</v>
      </c>
      <c r="AJ119" s="7">
        <f t="shared" si="237"/>
        <v>0</v>
      </c>
      <c r="AK119" s="7">
        <f t="shared" si="284"/>
        <v>-5.0715769999999998E-5</v>
      </c>
      <c r="AL119" s="7">
        <f t="shared" si="265"/>
        <v>0</v>
      </c>
      <c r="AM119" s="7">
        <f t="shared" si="285"/>
        <v>2.9700000000000001E-2</v>
      </c>
      <c r="AN119" s="7">
        <f t="shared" si="286"/>
        <v>-2.8826423909565189</v>
      </c>
      <c r="AO119" s="7">
        <f t="shared" si="287"/>
        <v>3210.6370189349809</v>
      </c>
      <c r="AP119" s="7">
        <f t="shared" si="238"/>
        <v>3.6499999999999998E-4</v>
      </c>
      <c r="AQ119" s="7">
        <f t="shared" si="288"/>
        <v>-5.0715769999999998E-5</v>
      </c>
      <c r="AR119" s="7">
        <f t="shared" si="266"/>
        <v>0</v>
      </c>
      <c r="AS119" s="7">
        <f t="shared" si="289"/>
        <v>18.564917930988603</v>
      </c>
      <c r="AT119" s="7">
        <f t="shared" si="279"/>
        <v>0.11</v>
      </c>
      <c r="AU119" s="7">
        <f t="shared" si="290"/>
        <v>-122.52050684973379</v>
      </c>
      <c r="AV119" s="30">
        <f t="shared" si="239"/>
        <v>0</v>
      </c>
      <c r="AW119" s="7">
        <f t="shared" si="291"/>
        <v>-8.4947583174887244E-3</v>
      </c>
      <c r="AX119" s="7">
        <f t="shared" si="240"/>
        <v>0</v>
      </c>
    </row>
    <row r="120" spans="1:50">
      <c r="A120" t="str">
        <f t="shared" si="264"/>
        <v>PIPE.3214.T9</v>
      </c>
      <c r="B120" t="str">
        <f t="shared" si="254"/>
        <v>SA1_XTD9_PIPE</v>
      </c>
      <c r="C120" s="1" t="s">
        <v>48</v>
      </c>
      <c r="D120" s="2" t="s">
        <v>49</v>
      </c>
      <c r="E120" s="2" t="s">
        <v>97</v>
      </c>
      <c r="F120" s="2" t="s">
        <v>97</v>
      </c>
      <c r="G120" s="2" t="s">
        <v>148</v>
      </c>
      <c r="H120" s="2"/>
      <c r="I120" s="15" t="s">
        <v>149</v>
      </c>
      <c r="J120" s="1"/>
      <c r="K120" s="8">
        <v>73</v>
      </c>
      <c r="L120" s="6" t="s">
        <v>150</v>
      </c>
      <c r="M120" s="6"/>
      <c r="N120" s="6"/>
      <c r="O120" s="26">
        <v>2.9499999999999998E-2</v>
      </c>
      <c r="P120" s="26">
        <v>0</v>
      </c>
      <c r="Q120" s="26">
        <v>780.56</v>
      </c>
      <c r="R120" s="26">
        <v>0</v>
      </c>
      <c r="S120" s="26">
        <v>-5.0715769999999998E-5</v>
      </c>
      <c r="T120" s="26">
        <v>0</v>
      </c>
      <c r="U120" s="7">
        <f t="shared" si="280"/>
        <v>4.4999999999999971E-3</v>
      </c>
      <c r="V120" s="7">
        <f t="shared" si="260"/>
        <v>0</v>
      </c>
      <c r="W120" s="7">
        <f t="shared" si="261"/>
        <v>780.56</v>
      </c>
      <c r="X120" s="7">
        <f t="shared" si="262"/>
        <v>0</v>
      </c>
      <c r="Y120" s="7">
        <f t="shared" si="281"/>
        <v>-5.0715769999999998E-5</v>
      </c>
      <c r="Z120" s="7">
        <f t="shared" si="263"/>
        <v>0</v>
      </c>
      <c r="AA120" s="7">
        <f t="shared" si="255"/>
        <v>-1.1040106695609009</v>
      </c>
      <c r="AB120" s="7">
        <f t="shared" si="282"/>
        <v>0</v>
      </c>
      <c r="AC120" s="7">
        <f t="shared" si="256"/>
        <v>780.55851565969431</v>
      </c>
      <c r="AD120" s="7">
        <f t="shared" si="235"/>
        <v>0</v>
      </c>
      <c r="AE120" s="7">
        <f t="shared" si="283"/>
        <v>-2.7507157700000003E-3</v>
      </c>
      <c r="AF120" s="7">
        <f t="shared" si="236"/>
        <v>0</v>
      </c>
      <c r="AG120" s="7">
        <f t="shared" si="257"/>
        <v>2.9499999999999998E-2</v>
      </c>
      <c r="AH120" s="7">
        <f t="shared" si="258"/>
        <v>0</v>
      </c>
      <c r="AI120" s="7">
        <f t="shared" si="259"/>
        <v>1219.8451</v>
      </c>
      <c r="AJ120" s="7">
        <f t="shared" si="237"/>
        <v>0</v>
      </c>
      <c r="AK120" s="7">
        <f t="shared" si="284"/>
        <v>-5.0715769999999998E-5</v>
      </c>
      <c r="AL120" s="7">
        <f t="shared" si="265"/>
        <v>0</v>
      </c>
      <c r="AM120" s="7">
        <f t="shared" si="285"/>
        <v>2.9499999999999998E-2</v>
      </c>
      <c r="AN120" s="7">
        <f t="shared" si="286"/>
        <v>-2.8839933455807154</v>
      </c>
      <c r="AO120" s="7">
        <f t="shared" si="287"/>
        <v>3214.3370186883485</v>
      </c>
      <c r="AP120" s="7">
        <f t="shared" si="238"/>
        <v>3.6499999999999998E-4</v>
      </c>
      <c r="AQ120" s="7">
        <f t="shared" si="288"/>
        <v>-5.0715769999999998E-5</v>
      </c>
      <c r="AR120" s="7">
        <f t="shared" si="266"/>
        <v>0</v>
      </c>
      <c r="AS120" s="7">
        <f t="shared" si="289"/>
        <v>18.533475351971848</v>
      </c>
      <c r="AT120" s="7">
        <f t="shared" si="279"/>
        <v>0.11</v>
      </c>
      <c r="AU120" s="7">
        <f t="shared" si="290"/>
        <v>-118.82064044616931</v>
      </c>
      <c r="AV120" s="30">
        <f t="shared" si="239"/>
        <v>0</v>
      </c>
      <c r="AW120" s="7">
        <f t="shared" si="291"/>
        <v>-8.4947583174887244E-3</v>
      </c>
      <c r="AX120" s="7">
        <f t="shared" si="240"/>
        <v>0</v>
      </c>
    </row>
    <row r="121" spans="1:50">
      <c r="A121" t="str">
        <f t="shared" si="264"/>
        <v>PIPE.3218.T9</v>
      </c>
      <c r="B121" t="str">
        <f t="shared" si="254"/>
        <v>SA1_XTD9_PIPE</v>
      </c>
      <c r="C121" s="1" t="s">
        <v>48</v>
      </c>
      <c r="D121" s="2" t="s">
        <v>49</v>
      </c>
      <c r="E121" s="2" t="s">
        <v>97</v>
      </c>
      <c r="F121" s="2" t="s">
        <v>97</v>
      </c>
      <c r="G121" s="2" t="s">
        <v>148</v>
      </c>
      <c r="H121" s="2"/>
      <c r="I121" s="15" t="s">
        <v>149</v>
      </c>
      <c r="J121" s="1"/>
      <c r="K121" s="8">
        <v>73</v>
      </c>
      <c r="L121" s="6" t="s">
        <v>150</v>
      </c>
      <c r="M121" s="6"/>
      <c r="N121" s="6"/>
      <c r="O121" s="26">
        <v>2.93E-2</v>
      </c>
      <c r="P121" s="26">
        <v>0</v>
      </c>
      <c r="Q121" s="26">
        <v>784.26</v>
      </c>
      <c r="R121" s="26">
        <v>0</v>
      </c>
      <c r="S121" s="26">
        <v>-5.0715769999999998E-5</v>
      </c>
      <c r="T121" s="26">
        <v>0</v>
      </c>
      <c r="U121" s="7">
        <f t="shared" si="280"/>
        <v>4.2999999999999983E-3</v>
      </c>
      <c r="V121" s="7">
        <f t="shared" si="260"/>
        <v>0</v>
      </c>
      <c r="W121" s="7">
        <f t="shared" si="261"/>
        <v>784.26</v>
      </c>
      <c r="X121" s="7">
        <f t="shared" si="262"/>
        <v>0</v>
      </c>
      <c r="Y121" s="7">
        <f t="shared" si="281"/>
        <v>-5.0715769999999998E-5</v>
      </c>
      <c r="Z121" s="7">
        <f t="shared" si="263"/>
        <v>0</v>
      </c>
      <c r="AA121" s="7">
        <f t="shared" si="255"/>
        <v>-1.1142006566940559</v>
      </c>
      <c r="AB121" s="7">
        <f t="shared" si="282"/>
        <v>0</v>
      </c>
      <c r="AC121" s="7">
        <f t="shared" si="256"/>
        <v>784.2585016332032</v>
      </c>
      <c r="AD121" s="7">
        <f t="shared" si="235"/>
        <v>0</v>
      </c>
      <c r="AE121" s="7">
        <f t="shared" si="283"/>
        <v>-2.7507157700000003E-3</v>
      </c>
      <c r="AF121" s="7">
        <f t="shared" si="236"/>
        <v>0</v>
      </c>
      <c r="AG121" s="7">
        <f t="shared" si="257"/>
        <v>2.93E-2</v>
      </c>
      <c r="AH121" s="7">
        <f t="shared" si="258"/>
        <v>0</v>
      </c>
      <c r="AI121" s="7">
        <f t="shared" si="259"/>
        <v>1223.5451</v>
      </c>
      <c r="AJ121" s="7">
        <f t="shared" si="237"/>
        <v>0</v>
      </c>
      <c r="AK121" s="7">
        <f t="shared" si="284"/>
        <v>-5.0715769999999998E-5</v>
      </c>
      <c r="AL121" s="7">
        <f t="shared" si="265"/>
        <v>0</v>
      </c>
      <c r="AM121" s="7">
        <f t="shared" si="285"/>
        <v>2.93E-2</v>
      </c>
      <c r="AN121" s="7">
        <f t="shared" si="286"/>
        <v>-2.8853443002049124</v>
      </c>
      <c r="AO121" s="7">
        <f t="shared" si="287"/>
        <v>3218.0370184417161</v>
      </c>
      <c r="AP121" s="7">
        <f t="shared" si="238"/>
        <v>3.6499999999999998E-4</v>
      </c>
      <c r="AQ121" s="7">
        <f t="shared" si="288"/>
        <v>-5.0715769999999998E-5</v>
      </c>
      <c r="AR121" s="7">
        <f t="shared" si="266"/>
        <v>0</v>
      </c>
      <c r="AS121" s="7">
        <f t="shared" si="289"/>
        <v>18.502032772955094</v>
      </c>
      <c r="AT121" s="7">
        <f t="shared" si="279"/>
        <v>0.11</v>
      </c>
      <c r="AU121" s="7">
        <f t="shared" si="290"/>
        <v>-115.12077404260484</v>
      </c>
      <c r="AV121" s="30">
        <f t="shared" si="239"/>
        <v>0</v>
      </c>
      <c r="AW121" s="7">
        <f t="shared" si="291"/>
        <v>-8.4947583174887244E-3</v>
      </c>
      <c r="AX121" s="7">
        <f t="shared" si="240"/>
        <v>0</v>
      </c>
    </row>
    <row r="122" spans="1:50">
      <c r="A122" t="str">
        <f t="shared" si="264"/>
        <v>PIPE.3223.T9</v>
      </c>
      <c r="B122" t="str">
        <f t="shared" si="254"/>
        <v>SA1_XTD9_PIPE</v>
      </c>
      <c r="C122" s="1" t="s">
        <v>48</v>
      </c>
      <c r="D122" s="2" t="s">
        <v>49</v>
      </c>
      <c r="E122" s="2" t="s">
        <v>97</v>
      </c>
      <c r="F122" s="2" t="s">
        <v>97</v>
      </c>
      <c r="G122" s="2" t="s">
        <v>148</v>
      </c>
      <c r="H122" s="2"/>
      <c r="I122" s="15" t="s">
        <v>149</v>
      </c>
      <c r="J122" s="1"/>
      <c r="K122" s="8">
        <v>73</v>
      </c>
      <c r="L122" s="6" t="s">
        <v>150</v>
      </c>
      <c r="M122" s="6"/>
      <c r="N122" s="6"/>
      <c r="O122" s="26">
        <v>2.9100000000000001E-2</v>
      </c>
      <c r="P122" s="26">
        <v>0</v>
      </c>
      <c r="Q122" s="26">
        <v>788.86</v>
      </c>
      <c r="R122" s="26">
        <v>0</v>
      </c>
      <c r="S122" s="26">
        <v>-5.0715769999999998E-5</v>
      </c>
      <c r="T122" s="26">
        <v>0</v>
      </c>
      <c r="U122" s="7">
        <f t="shared" si="267"/>
        <v>4.0999999999999995E-3</v>
      </c>
      <c r="V122" s="7">
        <f t="shared" si="260"/>
        <v>0</v>
      </c>
      <c r="W122" s="7">
        <f t="shared" si="261"/>
        <v>788.86</v>
      </c>
      <c r="X122" s="7">
        <f t="shared" si="262"/>
        <v>0</v>
      </c>
      <c r="Y122" s="7">
        <f t="shared" si="268"/>
        <v>-5.0715769999999998E-5</v>
      </c>
      <c r="Z122" s="7">
        <f t="shared" si="263"/>
        <v>0</v>
      </c>
      <c r="AA122" s="7">
        <f t="shared" si="255"/>
        <v>-1.1268206408747619</v>
      </c>
      <c r="AB122" s="7">
        <f t="shared" si="269"/>
        <v>0</v>
      </c>
      <c r="AC122" s="7">
        <f t="shared" si="256"/>
        <v>788.85848432621401</v>
      </c>
      <c r="AD122" s="7">
        <f t="shared" si="235"/>
        <v>0</v>
      </c>
      <c r="AE122" s="7">
        <f t="shared" si="270"/>
        <v>-2.7507157700000003E-3</v>
      </c>
      <c r="AF122" s="7">
        <f t="shared" si="236"/>
        <v>0</v>
      </c>
      <c r="AG122" s="7">
        <f t="shared" si="257"/>
        <v>2.9100000000000001E-2</v>
      </c>
      <c r="AH122" s="7">
        <f t="shared" si="258"/>
        <v>0</v>
      </c>
      <c r="AI122" s="7">
        <f t="shared" si="259"/>
        <v>1228.1451</v>
      </c>
      <c r="AJ122" s="7">
        <f t="shared" si="237"/>
        <v>0</v>
      </c>
      <c r="AK122" s="7">
        <f t="shared" si="271"/>
        <v>-5.0715769999999998E-5</v>
      </c>
      <c r="AL122" s="7">
        <f t="shared" si="265"/>
        <v>0</v>
      </c>
      <c r="AM122" s="7">
        <f t="shared" si="272"/>
        <v>2.9100000000000001E-2</v>
      </c>
      <c r="AN122" s="7">
        <f t="shared" si="273"/>
        <v>-2.8870238654133731</v>
      </c>
      <c r="AO122" s="7">
        <f t="shared" si="274"/>
        <v>3222.6370181350921</v>
      </c>
      <c r="AP122" s="7">
        <f t="shared" si="238"/>
        <v>3.6499999999999998E-4</v>
      </c>
      <c r="AQ122" s="7">
        <f t="shared" si="275"/>
        <v>-5.0715769999999998E-5</v>
      </c>
      <c r="AR122" s="7">
        <f t="shared" si="266"/>
        <v>0</v>
      </c>
      <c r="AS122" s="7">
        <f t="shared" si="276"/>
        <v>18.462990645956662</v>
      </c>
      <c r="AT122" s="7">
        <f t="shared" si="279"/>
        <v>0.11</v>
      </c>
      <c r="AU122" s="7">
        <f t="shared" si="277"/>
        <v>-110.5209397246844</v>
      </c>
      <c r="AV122" s="30">
        <f t="shared" si="239"/>
        <v>0</v>
      </c>
      <c r="AW122" s="7">
        <f t="shared" si="278"/>
        <v>-8.4947583174887244E-3</v>
      </c>
      <c r="AX122" s="7">
        <f t="shared" si="240"/>
        <v>0</v>
      </c>
    </row>
    <row r="123" spans="1:50">
      <c r="A123" t="str">
        <f t="shared" si="264"/>
        <v>PIPE.3224.T9</v>
      </c>
      <c r="B123" t="str">
        <f t="shared" si="254"/>
        <v>SA1_XTD9_PIPE</v>
      </c>
      <c r="C123" s="1" t="s">
        <v>48</v>
      </c>
      <c r="D123" s="2" t="s">
        <v>49</v>
      </c>
      <c r="E123" s="2" t="s">
        <v>97</v>
      </c>
      <c r="F123" s="2" t="s">
        <v>97</v>
      </c>
      <c r="G123" s="2" t="s">
        <v>148</v>
      </c>
      <c r="H123" s="2"/>
      <c r="I123" s="15" t="s">
        <v>149</v>
      </c>
      <c r="J123" s="1"/>
      <c r="K123" s="8">
        <v>73</v>
      </c>
      <c r="L123" s="6" t="s">
        <v>150</v>
      </c>
      <c r="M123" s="6"/>
      <c r="N123" s="6"/>
      <c r="O123" s="26">
        <v>2.9000000000000001E-2</v>
      </c>
      <c r="P123" s="26">
        <v>0</v>
      </c>
      <c r="Q123" s="26">
        <v>790.26</v>
      </c>
      <c r="R123" s="26">
        <v>0</v>
      </c>
      <c r="S123" s="26">
        <v>-5.0715769999999998E-5</v>
      </c>
      <c r="T123" s="26">
        <v>0</v>
      </c>
      <c r="U123" s="7">
        <f t="shared" si="267"/>
        <v>4.0000000000000001E-3</v>
      </c>
      <c r="V123" s="7">
        <f t="shared" si="260"/>
        <v>0</v>
      </c>
      <c r="W123" s="7">
        <f t="shared" si="261"/>
        <v>790.26</v>
      </c>
      <c r="X123" s="7">
        <f t="shared" si="262"/>
        <v>0</v>
      </c>
      <c r="Y123" s="7">
        <f t="shared" si="268"/>
        <v>-5.0715769999999998E-5</v>
      </c>
      <c r="Z123" s="7">
        <f t="shared" si="263"/>
        <v>0</v>
      </c>
      <c r="AA123" s="7">
        <f t="shared" si="255"/>
        <v>-1.1307006359175638</v>
      </c>
      <c r="AB123" s="7">
        <f t="shared" si="269"/>
        <v>0</v>
      </c>
      <c r="AC123" s="7">
        <f t="shared" si="256"/>
        <v>790.25847895321749</v>
      </c>
      <c r="AD123" s="7">
        <f t="shared" si="235"/>
        <v>0</v>
      </c>
      <c r="AE123" s="7">
        <f t="shared" si="270"/>
        <v>-2.7507157700000003E-3</v>
      </c>
      <c r="AF123" s="7">
        <f t="shared" si="236"/>
        <v>0</v>
      </c>
      <c r="AG123" s="7">
        <f t="shared" si="257"/>
        <v>2.9000000000000001E-2</v>
      </c>
      <c r="AH123" s="7">
        <f t="shared" si="258"/>
        <v>0</v>
      </c>
      <c r="AI123" s="7">
        <f t="shared" si="259"/>
        <v>1229.5451</v>
      </c>
      <c r="AJ123" s="7">
        <f t="shared" si="237"/>
        <v>0</v>
      </c>
      <c r="AK123" s="7">
        <f t="shared" si="271"/>
        <v>-5.0715769999999998E-5</v>
      </c>
      <c r="AL123" s="7">
        <f t="shared" si="265"/>
        <v>0</v>
      </c>
      <c r="AM123" s="7">
        <f t="shared" si="272"/>
        <v>2.9000000000000001E-2</v>
      </c>
      <c r="AN123" s="7">
        <f t="shared" si="273"/>
        <v>-2.8875350374333393</v>
      </c>
      <c r="AO123" s="7">
        <f t="shared" si="274"/>
        <v>3224.0370180417722</v>
      </c>
      <c r="AP123" s="7">
        <f t="shared" si="238"/>
        <v>3.6499999999999998E-4</v>
      </c>
      <c r="AQ123" s="7">
        <f t="shared" si="275"/>
        <v>-5.0715769999999998E-5</v>
      </c>
      <c r="AR123" s="7">
        <f t="shared" si="266"/>
        <v>0</v>
      </c>
      <c r="AS123" s="7">
        <f t="shared" si="276"/>
        <v>18.451069130439123</v>
      </c>
      <c r="AT123" s="7">
        <f t="shared" si="279"/>
        <v>0.11</v>
      </c>
      <c r="AU123" s="7">
        <f t="shared" si="277"/>
        <v>-109.12099048008015</v>
      </c>
      <c r="AV123" s="30">
        <f t="shared" si="239"/>
        <v>0</v>
      </c>
      <c r="AW123" s="7">
        <f t="shared" si="278"/>
        <v>-8.4947583174887244E-3</v>
      </c>
      <c r="AX123" s="7">
        <f t="shared" si="240"/>
        <v>0</v>
      </c>
    </row>
    <row r="124" spans="1:50">
      <c r="A124" t="str">
        <f t="shared" si="264"/>
        <v>PIPE.3229.T9</v>
      </c>
      <c r="B124" t="str">
        <f t="shared" si="254"/>
        <v>SA1_XTD9_PIPE</v>
      </c>
      <c r="C124" s="1" t="s">
        <v>48</v>
      </c>
      <c r="D124" s="2" t="s">
        <v>49</v>
      </c>
      <c r="E124" s="2" t="s">
        <v>97</v>
      </c>
      <c r="F124" s="2" t="s">
        <v>97</v>
      </c>
      <c r="G124" s="2" t="s">
        <v>148</v>
      </c>
      <c r="H124" s="2"/>
      <c r="I124" s="15" t="s">
        <v>149</v>
      </c>
      <c r="J124" s="1"/>
      <c r="K124" s="8">
        <v>73</v>
      </c>
      <c r="L124" s="6" t="s">
        <v>150</v>
      </c>
      <c r="M124" s="6"/>
      <c r="N124" s="6"/>
      <c r="O124" s="26">
        <v>2.8799999999999999E-2</v>
      </c>
      <c r="P124" s="26">
        <v>0</v>
      </c>
      <c r="Q124" s="26">
        <v>794.86</v>
      </c>
      <c r="R124" s="26">
        <v>0</v>
      </c>
      <c r="S124" s="26">
        <v>-5.0715769999999998E-5</v>
      </c>
      <c r="T124" s="26">
        <v>0</v>
      </c>
      <c r="U124" s="7">
        <f t="shared" si="267"/>
        <v>3.7999999999999978E-3</v>
      </c>
      <c r="V124" s="7">
        <f t="shared" si="260"/>
        <v>0</v>
      </c>
      <c r="W124" s="7">
        <f t="shared" si="261"/>
        <v>794.86</v>
      </c>
      <c r="X124" s="7">
        <f t="shared" si="262"/>
        <v>0</v>
      </c>
      <c r="Y124" s="7">
        <f t="shared" si="268"/>
        <v>-5.0715769999999998E-5</v>
      </c>
      <c r="Z124" s="7">
        <f t="shared" si="263"/>
        <v>0</v>
      </c>
      <c r="AA124" s="7">
        <f t="shared" si="255"/>
        <v>-1.1433206200982697</v>
      </c>
      <c r="AB124" s="7">
        <f t="shared" si="269"/>
        <v>0</v>
      </c>
      <c r="AC124" s="7">
        <f t="shared" si="256"/>
        <v>794.85846164622831</v>
      </c>
      <c r="AD124" s="7">
        <f t="shared" si="235"/>
        <v>0</v>
      </c>
      <c r="AE124" s="7">
        <f t="shared" si="270"/>
        <v>-2.7507157700000003E-3</v>
      </c>
      <c r="AF124" s="7">
        <f t="shared" si="236"/>
        <v>0</v>
      </c>
      <c r="AG124" s="7">
        <f t="shared" si="257"/>
        <v>2.8799999999999999E-2</v>
      </c>
      <c r="AH124" s="7">
        <f t="shared" si="258"/>
        <v>0</v>
      </c>
      <c r="AI124" s="7">
        <f t="shared" si="259"/>
        <v>1234.1451</v>
      </c>
      <c r="AJ124" s="7">
        <f t="shared" si="237"/>
        <v>0</v>
      </c>
      <c r="AK124" s="7">
        <f t="shared" si="271"/>
        <v>-5.0715769999999998E-5</v>
      </c>
      <c r="AL124" s="7">
        <f t="shared" si="265"/>
        <v>0</v>
      </c>
      <c r="AM124" s="7">
        <f t="shared" si="272"/>
        <v>2.8799999999999999E-2</v>
      </c>
      <c r="AN124" s="7">
        <f t="shared" si="273"/>
        <v>-2.8892146026418</v>
      </c>
      <c r="AO124" s="7">
        <f t="shared" si="274"/>
        <v>3228.6370177351482</v>
      </c>
      <c r="AP124" s="7">
        <f t="shared" si="238"/>
        <v>3.6499999999999998E-4</v>
      </c>
      <c r="AQ124" s="7">
        <f t="shared" si="275"/>
        <v>-5.0715769999999998E-5</v>
      </c>
      <c r="AR124" s="7">
        <f t="shared" si="266"/>
        <v>0</v>
      </c>
      <c r="AS124" s="7">
        <f t="shared" si="276"/>
        <v>18.412027003440691</v>
      </c>
      <c r="AT124" s="7">
        <f t="shared" si="279"/>
        <v>0.11</v>
      </c>
      <c r="AU124" s="7">
        <f t="shared" si="277"/>
        <v>-104.5211561621597</v>
      </c>
      <c r="AV124" s="30">
        <f t="shared" si="239"/>
        <v>0</v>
      </c>
      <c r="AW124" s="7">
        <f t="shared" si="278"/>
        <v>-8.4947583174887244E-3</v>
      </c>
      <c r="AX124" s="7">
        <f t="shared" si="240"/>
        <v>0</v>
      </c>
    </row>
    <row r="125" spans="1:50">
      <c r="A125" t="str">
        <f t="shared" si="264"/>
        <v>PIPE.3232.T9</v>
      </c>
      <c r="B125" t="str">
        <f t="shared" si="254"/>
        <v>SA1_XTD9_PIPE</v>
      </c>
      <c r="C125" s="1" t="s">
        <v>48</v>
      </c>
      <c r="D125" s="2" t="s">
        <v>49</v>
      </c>
      <c r="E125" s="2" t="s">
        <v>97</v>
      </c>
      <c r="F125" s="2" t="s">
        <v>97</v>
      </c>
      <c r="G125" s="2" t="s">
        <v>148</v>
      </c>
      <c r="H125" s="2"/>
      <c r="I125" s="15" t="s">
        <v>149</v>
      </c>
      <c r="J125" s="1"/>
      <c r="K125" s="8">
        <v>73</v>
      </c>
      <c r="L125" s="6" t="s">
        <v>150</v>
      </c>
      <c r="M125" s="6"/>
      <c r="N125" s="6"/>
      <c r="O125" s="26">
        <v>2.86E-2</v>
      </c>
      <c r="P125" s="26">
        <v>0</v>
      </c>
      <c r="Q125" s="26">
        <v>798.56</v>
      </c>
      <c r="R125" s="26">
        <v>0</v>
      </c>
      <c r="S125" s="26">
        <v>-5.0715769999999998E-5</v>
      </c>
      <c r="T125" s="26">
        <v>0</v>
      </c>
      <c r="U125" s="7">
        <f t="shared" si="267"/>
        <v>3.599999999999999E-3</v>
      </c>
      <c r="V125" s="7">
        <f t="shared" si="260"/>
        <v>0</v>
      </c>
      <c r="W125" s="7">
        <f t="shared" si="261"/>
        <v>798.56</v>
      </c>
      <c r="X125" s="7">
        <f t="shared" si="262"/>
        <v>0</v>
      </c>
      <c r="Y125" s="7">
        <f t="shared" si="268"/>
        <v>-5.0715769999999998E-5</v>
      </c>
      <c r="Z125" s="7">
        <f t="shared" si="263"/>
        <v>0</v>
      </c>
      <c r="AA125" s="7">
        <f t="shared" si="255"/>
        <v>-1.1535106072314243</v>
      </c>
      <c r="AB125" s="7">
        <f t="shared" si="269"/>
        <v>0</v>
      </c>
      <c r="AC125" s="7">
        <f t="shared" si="256"/>
        <v>798.55844761973708</v>
      </c>
      <c r="AD125" s="7">
        <f t="shared" si="235"/>
        <v>0</v>
      </c>
      <c r="AE125" s="7">
        <f t="shared" si="270"/>
        <v>-2.7507157700000003E-3</v>
      </c>
      <c r="AF125" s="7">
        <f t="shared" si="236"/>
        <v>0</v>
      </c>
      <c r="AG125" s="7">
        <f t="shared" si="257"/>
        <v>2.86E-2</v>
      </c>
      <c r="AH125" s="7">
        <f t="shared" si="258"/>
        <v>0</v>
      </c>
      <c r="AI125" s="7">
        <f t="shared" si="259"/>
        <v>1237.8451</v>
      </c>
      <c r="AJ125" s="7">
        <f t="shared" si="237"/>
        <v>0</v>
      </c>
      <c r="AK125" s="7">
        <f t="shared" si="271"/>
        <v>-5.0715769999999998E-5</v>
      </c>
      <c r="AL125" s="7">
        <f t="shared" si="265"/>
        <v>0</v>
      </c>
      <c r="AM125" s="7">
        <f t="shared" si="272"/>
        <v>2.86E-2</v>
      </c>
      <c r="AN125" s="7">
        <f t="shared" si="273"/>
        <v>-2.8905655572659965</v>
      </c>
      <c r="AO125" s="7">
        <f t="shared" si="274"/>
        <v>3232.3370174885163</v>
      </c>
      <c r="AP125" s="7">
        <f t="shared" si="238"/>
        <v>3.6499999999999998E-4</v>
      </c>
      <c r="AQ125" s="7">
        <f t="shared" si="275"/>
        <v>-5.0715769999999998E-5</v>
      </c>
      <c r="AR125" s="7">
        <f t="shared" si="266"/>
        <v>0</v>
      </c>
      <c r="AS125" s="7">
        <f t="shared" si="276"/>
        <v>18.380584424423937</v>
      </c>
      <c r="AT125" s="7">
        <f t="shared" si="279"/>
        <v>0.11</v>
      </c>
      <c r="AU125" s="7">
        <f t="shared" si="277"/>
        <v>-100.82128975859523</v>
      </c>
      <c r="AV125" s="30">
        <f t="shared" si="239"/>
        <v>0</v>
      </c>
      <c r="AW125" s="7">
        <f t="shared" si="278"/>
        <v>-8.4947583174887244E-3</v>
      </c>
      <c r="AX125" s="7">
        <f t="shared" si="240"/>
        <v>0</v>
      </c>
    </row>
    <row r="126" spans="1:50">
      <c r="A126" t="str">
        <f t="shared" si="264"/>
        <v>PIPE.3236.T9</v>
      </c>
      <c r="B126" t="str">
        <f t="shared" si="254"/>
        <v>SA1_XTD9_PIPE</v>
      </c>
      <c r="C126" s="1" t="s">
        <v>48</v>
      </c>
      <c r="D126" s="2" t="s">
        <v>49</v>
      </c>
      <c r="E126" s="2" t="s">
        <v>97</v>
      </c>
      <c r="F126" s="2" t="s">
        <v>97</v>
      </c>
      <c r="G126" s="2" t="s">
        <v>148</v>
      </c>
      <c r="H126" s="2"/>
      <c r="I126" s="15" t="s">
        <v>149</v>
      </c>
      <c r="J126" s="1"/>
      <c r="K126" s="8">
        <v>73</v>
      </c>
      <c r="L126" s="6" t="s">
        <v>150</v>
      </c>
      <c r="M126" s="6"/>
      <c r="N126" s="6"/>
      <c r="O126" s="26">
        <v>2.8400000000000002E-2</v>
      </c>
      <c r="P126" s="26">
        <v>0</v>
      </c>
      <c r="Q126" s="26">
        <v>802.26</v>
      </c>
      <c r="R126" s="26">
        <v>0</v>
      </c>
      <c r="S126" s="26">
        <v>-5.0715769999999998E-5</v>
      </c>
      <c r="T126" s="26">
        <v>0</v>
      </c>
      <c r="U126" s="7">
        <f t="shared" si="267"/>
        <v>3.4000000000000002E-3</v>
      </c>
      <c r="V126" s="7">
        <f t="shared" si="260"/>
        <v>0</v>
      </c>
      <c r="W126" s="7">
        <f t="shared" si="261"/>
        <v>802.26</v>
      </c>
      <c r="X126" s="7">
        <f t="shared" si="262"/>
        <v>0</v>
      </c>
      <c r="Y126" s="7">
        <f t="shared" si="268"/>
        <v>-5.0715769999999998E-5</v>
      </c>
      <c r="Z126" s="7">
        <f t="shared" si="263"/>
        <v>0</v>
      </c>
      <c r="AA126" s="7">
        <f t="shared" si="255"/>
        <v>-1.1637005943645793</v>
      </c>
      <c r="AB126" s="7">
        <f t="shared" si="269"/>
        <v>0</v>
      </c>
      <c r="AC126" s="7">
        <f t="shared" si="256"/>
        <v>802.25843359324608</v>
      </c>
      <c r="AD126" s="7">
        <f t="shared" si="235"/>
        <v>0</v>
      </c>
      <c r="AE126" s="7">
        <f t="shared" si="270"/>
        <v>-2.7507157700000003E-3</v>
      </c>
      <c r="AF126" s="7">
        <f t="shared" si="236"/>
        <v>0</v>
      </c>
      <c r="AG126" s="7">
        <f t="shared" si="257"/>
        <v>2.8400000000000002E-2</v>
      </c>
      <c r="AH126" s="7">
        <f t="shared" si="258"/>
        <v>0</v>
      </c>
      <c r="AI126" s="7">
        <f t="shared" si="259"/>
        <v>1241.5451</v>
      </c>
      <c r="AJ126" s="7">
        <f t="shared" si="237"/>
        <v>0</v>
      </c>
      <c r="AK126" s="7">
        <f t="shared" si="271"/>
        <v>-5.0715769999999998E-5</v>
      </c>
      <c r="AL126" s="7">
        <f t="shared" si="265"/>
        <v>0</v>
      </c>
      <c r="AM126" s="7">
        <f t="shared" si="272"/>
        <v>2.8400000000000002E-2</v>
      </c>
      <c r="AN126" s="7">
        <f t="shared" si="273"/>
        <v>-2.8919165118901935</v>
      </c>
      <c r="AO126" s="7">
        <f t="shared" si="274"/>
        <v>3236.0370172418843</v>
      </c>
      <c r="AP126" s="7">
        <f t="shared" si="238"/>
        <v>3.6499999999999998E-4</v>
      </c>
      <c r="AQ126" s="7">
        <f t="shared" si="275"/>
        <v>-5.0715769999999998E-5</v>
      </c>
      <c r="AR126" s="7">
        <f t="shared" si="266"/>
        <v>0</v>
      </c>
      <c r="AS126" s="7">
        <f t="shared" si="276"/>
        <v>18.349141845407186</v>
      </c>
      <c r="AT126" s="7">
        <f t="shared" si="279"/>
        <v>0.11</v>
      </c>
      <c r="AU126" s="7">
        <f t="shared" si="277"/>
        <v>-97.121423355030757</v>
      </c>
      <c r="AV126" s="30">
        <f t="shared" si="239"/>
        <v>0</v>
      </c>
      <c r="AW126" s="7">
        <f t="shared" si="278"/>
        <v>-8.4947583174887244E-3</v>
      </c>
      <c r="AX126" s="7">
        <f t="shared" si="240"/>
        <v>0</v>
      </c>
    </row>
    <row r="127" spans="1:50">
      <c r="A127" t="str">
        <f t="shared" si="264"/>
        <v>PIPE.3241.T9</v>
      </c>
      <c r="B127" t="str">
        <f t="shared" si="254"/>
        <v>SA1_XTD9_PIPE</v>
      </c>
      <c r="C127" s="1" t="s">
        <v>48</v>
      </c>
      <c r="D127" s="2" t="s">
        <v>49</v>
      </c>
      <c r="E127" s="2" t="s">
        <v>97</v>
      </c>
      <c r="F127" s="2" t="s">
        <v>97</v>
      </c>
      <c r="G127" s="2" t="s">
        <v>148</v>
      </c>
      <c r="H127" s="2"/>
      <c r="I127" s="15" t="s">
        <v>149</v>
      </c>
      <c r="J127" s="1"/>
      <c r="K127" s="8">
        <v>73</v>
      </c>
      <c r="L127" s="6" t="s">
        <v>150</v>
      </c>
      <c r="M127" s="6"/>
      <c r="N127" s="6"/>
      <c r="O127" s="26">
        <v>2.81E-2</v>
      </c>
      <c r="P127" s="26">
        <v>0</v>
      </c>
      <c r="Q127" s="26">
        <v>807.68499999999995</v>
      </c>
      <c r="R127" s="26">
        <v>0</v>
      </c>
      <c r="S127" s="26">
        <v>-5.0715769999999998E-5</v>
      </c>
      <c r="T127" s="26">
        <v>0</v>
      </c>
      <c r="U127" s="7">
        <f t="shared" si="267"/>
        <v>3.0999999999999986E-3</v>
      </c>
      <c r="V127" s="7">
        <f t="shared" si="260"/>
        <v>0</v>
      </c>
      <c r="W127" s="7">
        <f t="shared" si="261"/>
        <v>807.68499999999995</v>
      </c>
      <c r="X127" s="7">
        <f t="shared" si="262"/>
        <v>0</v>
      </c>
      <c r="Y127" s="7">
        <f t="shared" si="268"/>
        <v>-5.0715769999999998E-5</v>
      </c>
      <c r="Z127" s="7">
        <f t="shared" si="263"/>
        <v>0</v>
      </c>
      <c r="AA127" s="7">
        <f t="shared" si="255"/>
        <v>-1.178648075474374</v>
      </c>
      <c r="AB127" s="7">
        <f t="shared" si="269"/>
        <v>0</v>
      </c>
      <c r="AC127" s="7">
        <f t="shared" si="256"/>
        <v>807.68341300913391</v>
      </c>
      <c r="AD127" s="7">
        <f t="shared" si="235"/>
        <v>0</v>
      </c>
      <c r="AE127" s="7">
        <f t="shared" si="270"/>
        <v>-2.7507157700000003E-3</v>
      </c>
      <c r="AF127" s="7">
        <f t="shared" si="236"/>
        <v>0</v>
      </c>
      <c r="AG127" s="7">
        <f t="shared" si="257"/>
        <v>2.81E-2</v>
      </c>
      <c r="AH127" s="7">
        <f t="shared" si="258"/>
        <v>0</v>
      </c>
      <c r="AI127" s="7">
        <f t="shared" si="259"/>
        <v>1246.9701</v>
      </c>
      <c r="AJ127" s="7">
        <f t="shared" si="237"/>
        <v>0</v>
      </c>
      <c r="AK127" s="7">
        <f t="shared" si="271"/>
        <v>-5.0715769999999998E-5</v>
      </c>
      <c r="AL127" s="7">
        <f t="shared" si="265"/>
        <v>0</v>
      </c>
      <c r="AM127" s="7">
        <f t="shared" si="272"/>
        <v>2.81E-2</v>
      </c>
      <c r="AN127" s="7">
        <f t="shared" si="273"/>
        <v>-2.8938973034675626</v>
      </c>
      <c r="AO127" s="7">
        <f t="shared" si="274"/>
        <v>3241.4620168802676</v>
      </c>
      <c r="AP127" s="7">
        <f t="shared" si="238"/>
        <v>3.6499999999999998E-4</v>
      </c>
      <c r="AQ127" s="7">
        <f t="shared" si="275"/>
        <v>-5.0715769999999998E-5</v>
      </c>
      <c r="AR127" s="7">
        <f t="shared" si="266"/>
        <v>0</v>
      </c>
      <c r="AS127" s="7">
        <f t="shared" si="276"/>
        <v>18.303033469657283</v>
      </c>
      <c r="AT127" s="7">
        <f t="shared" si="279"/>
        <v>0.11</v>
      </c>
      <c r="AU127" s="7">
        <f t="shared" si="277"/>
        <v>-91.696619293344725</v>
      </c>
      <c r="AV127" s="30">
        <f t="shared" si="239"/>
        <v>0</v>
      </c>
      <c r="AW127" s="7">
        <f t="shared" si="278"/>
        <v>-8.4947583174887244E-3</v>
      </c>
      <c r="AX127" s="7">
        <f t="shared" si="240"/>
        <v>0</v>
      </c>
    </row>
    <row r="128" spans="1:50">
      <c r="A128" t="str">
        <f t="shared" si="264"/>
        <v>PIPE.3247.T9</v>
      </c>
      <c r="B128" t="str">
        <f t="shared" si="254"/>
        <v>SA1_XTD9_PIPE</v>
      </c>
      <c r="C128" s="1" t="s">
        <v>48</v>
      </c>
      <c r="D128" s="2" t="s">
        <v>49</v>
      </c>
      <c r="E128" s="2" t="s">
        <v>97</v>
      </c>
      <c r="F128" s="2" t="s">
        <v>97</v>
      </c>
      <c r="G128" s="2" t="s">
        <v>148</v>
      </c>
      <c r="H128" s="2"/>
      <c r="I128" s="15" t="s">
        <v>149</v>
      </c>
      <c r="J128" s="1"/>
      <c r="K128" s="8">
        <v>73</v>
      </c>
      <c r="L128" s="6" t="s">
        <v>150</v>
      </c>
      <c r="M128" s="6"/>
      <c r="N128" s="6"/>
      <c r="O128" s="26">
        <v>2.7799999999999998E-2</v>
      </c>
      <c r="P128" s="26">
        <v>0</v>
      </c>
      <c r="Q128" s="26">
        <v>813.11</v>
      </c>
      <c r="R128" s="26">
        <v>0</v>
      </c>
      <c r="S128" s="26">
        <v>-5.0715769999999998E-5</v>
      </c>
      <c r="T128" s="26">
        <v>0</v>
      </c>
      <c r="U128" s="7">
        <f t="shared" si="267"/>
        <v>2.7999999999999969E-3</v>
      </c>
      <c r="V128" s="7">
        <f t="shared" si="260"/>
        <v>0</v>
      </c>
      <c r="W128" s="7">
        <f t="shared" si="261"/>
        <v>813.11</v>
      </c>
      <c r="X128" s="7">
        <f t="shared" si="262"/>
        <v>0</v>
      </c>
      <c r="Y128" s="7">
        <f t="shared" si="268"/>
        <v>-5.0715769999999998E-5</v>
      </c>
      <c r="Z128" s="7">
        <f t="shared" si="263"/>
        <v>0</v>
      </c>
      <c r="AA128" s="7">
        <f t="shared" si="255"/>
        <v>-1.1935955565841687</v>
      </c>
      <c r="AB128" s="7">
        <f t="shared" si="269"/>
        <v>0</v>
      </c>
      <c r="AC128" s="7">
        <f t="shared" si="256"/>
        <v>813.10839242502198</v>
      </c>
      <c r="AD128" s="7">
        <f t="shared" si="235"/>
        <v>0</v>
      </c>
      <c r="AE128" s="7">
        <f t="shared" si="270"/>
        <v>-2.7507157700000003E-3</v>
      </c>
      <c r="AF128" s="7">
        <f t="shared" si="236"/>
        <v>0</v>
      </c>
      <c r="AG128" s="7">
        <f t="shared" si="257"/>
        <v>2.7799999999999998E-2</v>
      </c>
      <c r="AH128" s="7">
        <f t="shared" si="258"/>
        <v>0</v>
      </c>
      <c r="AI128" s="7">
        <f t="shared" si="259"/>
        <v>1252.3951</v>
      </c>
      <c r="AJ128" s="7">
        <f t="shared" si="237"/>
        <v>0</v>
      </c>
      <c r="AK128" s="7">
        <f t="shared" si="271"/>
        <v>-5.0715769999999998E-5</v>
      </c>
      <c r="AL128" s="7">
        <f t="shared" si="265"/>
        <v>0</v>
      </c>
      <c r="AM128" s="7">
        <f t="shared" si="272"/>
        <v>2.7799999999999998E-2</v>
      </c>
      <c r="AN128" s="7">
        <f t="shared" si="273"/>
        <v>-2.8958780950449321</v>
      </c>
      <c r="AO128" s="7">
        <f t="shared" si="274"/>
        <v>3246.8870165186518</v>
      </c>
      <c r="AP128" s="7">
        <f t="shared" si="238"/>
        <v>3.6499999999999998E-4</v>
      </c>
      <c r="AQ128" s="7">
        <f t="shared" si="275"/>
        <v>-5.0715769999999998E-5</v>
      </c>
      <c r="AR128" s="7">
        <f t="shared" si="266"/>
        <v>0</v>
      </c>
      <c r="AS128" s="7">
        <f t="shared" si="276"/>
        <v>18.256925093907384</v>
      </c>
      <c r="AT128" s="7">
        <f t="shared" si="279"/>
        <v>0.11</v>
      </c>
      <c r="AU128" s="7">
        <f t="shared" si="277"/>
        <v>-86.271815231658707</v>
      </c>
      <c r="AV128" s="30">
        <f t="shared" si="239"/>
        <v>0</v>
      </c>
      <c r="AW128" s="7">
        <f t="shared" si="278"/>
        <v>-8.4947583174887244E-3</v>
      </c>
      <c r="AX128" s="7">
        <f t="shared" si="240"/>
        <v>0</v>
      </c>
    </row>
    <row r="129" spans="1:50">
      <c r="A129" t="str">
        <f t="shared" si="264"/>
        <v>PIPE.3250.T9</v>
      </c>
      <c r="B129" t="str">
        <f t="shared" si="254"/>
        <v>SA1_XTD9_PIPE</v>
      </c>
      <c r="C129" s="1" t="s">
        <v>48</v>
      </c>
      <c r="D129" s="2" t="s">
        <v>49</v>
      </c>
      <c r="E129" s="2" t="s">
        <v>97</v>
      </c>
      <c r="F129" s="2" t="s">
        <v>97</v>
      </c>
      <c r="G129" s="2" t="s">
        <v>148</v>
      </c>
      <c r="H129" s="2"/>
      <c r="I129" s="15" t="s">
        <v>149</v>
      </c>
      <c r="J129" s="1"/>
      <c r="K129" s="8">
        <v>73</v>
      </c>
      <c r="L129" s="6" t="s">
        <v>150</v>
      </c>
      <c r="M129" s="6"/>
      <c r="N129" s="6"/>
      <c r="O129" s="26">
        <v>2.7699999999999999E-2</v>
      </c>
      <c r="P129" s="26">
        <v>0</v>
      </c>
      <c r="Q129" s="26">
        <v>816.11</v>
      </c>
      <c r="R129" s="26">
        <v>0</v>
      </c>
      <c r="S129" s="26">
        <v>-5.0715769999999998E-5</v>
      </c>
      <c r="T129" s="26">
        <v>0</v>
      </c>
      <c r="U129" s="7">
        <f t="shared" si="267"/>
        <v>2.6999999999999975E-3</v>
      </c>
      <c r="V129" s="7">
        <f t="shared" si="260"/>
        <v>0</v>
      </c>
      <c r="W129" s="7">
        <f t="shared" si="261"/>
        <v>816.11</v>
      </c>
      <c r="X129" s="7">
        <f t="shared" si="262"/>
        <v>0</v>
      </c>
      <c r="Y129" s="7">
        <f t="shared" si="268"/>
        <v>-5.0715769999999998E-5</v>
      </c>
      <c r="Z129" s="7">
        <f t="shared" si="263"/>
        <v>0</v>
      </c>
      <c r="AA129" s="7">
        <f t="shared" si="255"/>
        <v>-1.2017955463781724</v>
      </c>
      <c r="AB129" s="7">
        <f t="shared" si="269"/>
        <v>0</v>
      </c>
      <c r="AC129" s="7">
        <f t="shared" si="256"/>
        <v>816.10838122002895</v>
      </c>
      <c r="AD129" s="7">
        <f t="shared" si="235"/>
        <v>0</v>
      </c>
      <c r="AE129" s="7">
        <f t="shared" si="270"/>
        <v>-2.7507157700000003E-3</v>
      </c>
      <c r="AF129" s="7">
        <f t="shared" si="236"/>
        <v>0</v>
      </c>
      <c r="AG129" s="7">
        <f t="shared" si="257"/>
        <v>2.7699999999999999E-2</v>
      </c>
      <c r="AH129" s="7">
        <f t="shared" si="258"/>
        <v>0</v>
      </c>
      <c r="AI129" s="7">
        <f t="shared" si="259"/>
        <v>1255.3951</v>
      </c>
      <c r="AJ129" s="7">
        <f t="shared" si="237"/>
        <v>0</v>
      </c>
      <c r="AK129" s="7">
        <f t="shared" si="271"/>
        <v>-5.0715769999999998E-5</v>
      </c>
      <c r="AL129" s="7">
        <f t="shared" si="265"/>
        <v>0</v>
      </c>
      <c r="AM129" s="7">
        <f t="shared" si="272"/>
        <v>2.7699999999999999E-2</v>
      </c>
      <c r="AN129" s="7">
        <f t="shared" si="273"/>
        <v>-2.8969734636591458</v>
      </c>
      <c r="AO129" s="7">
        <f t="shared" si="274"/>
        <v>3249.8870163186793</v>
      </c>
      <c r="AP129" s="7">
        <f t="shared" si="238"/>
        <v>3.6499999999999998E-4</v>
      </c>
      <c r="AQ129" s="7">
        <f t="shared" si="275"/>
        <v>-5.0715769999999998E-5</v>
      </c>
      <c r="AR129" s="7">
        <f t="shared" si="266"/>
        <v>0</v>
      </c>
      <c r="AS129" s="7">
        <f t="shared" si="276"/>
        <v>18.231493270866864</v>
      </c>
      <c r="AT129" s="7">
        <f t="shared" si="279"/>
        <v>0.11</v>
      </c>
      <c r="AU129" s="7">
        <f t="shared" si="277"/>
        <v>-83.271923028199254</v>
      </c>
      <c r="AV129" s="30">
        <f t="shared" si="239"/>
        <v>0</v>
      </c>
      <c r="AW129" s="7">
        <f t="shared" si="278"/>
        <v>-8.4947583174887244E-3</v>
      </c>
      <c r="AX129" s="7">
        <f t="shared" si="240"/>
        <v>0</v>
      </c>
    </row>
    <row r="130" spans="1:50">
      <c r="A130" t="str">
        <f t="shared" si="264"/>
        <v>PIPE.3254.T9</v>
      </c>
      <c r="B130" t="str">
        <f t="shared" si="254"/>
        <v>SA1_XTD9_PIPE</v>
      </c>
      <c r="C130" s="1" t="s">
        <v>48</v>
      </c>
      <c r="D130" s="2" t="s">
        <v>49</v>
      </c>
      <c r="E130" s="2" t="s">
        <v>97</v>
      </c>
      <c r="F130" s="2" t="s">
        <v>97</v>
      </c>
      <c r="G130" s="2" t="s">
        <v>148</v>
      </c>
      <c r="H130" s="2"/>
      <c r="I130" s="15" t="s">
        <v>149</v>
      </c>
      <c r="J130" s="1"/>
      <c r="K130" s="8">
        <v>73</v>
      </c>
      <c r="L130" s="6" t="s">
        <v>150</v>
      </c>
      <c r="M130" s="6"/>
      <c r="N130" s="6"/>
      <c r="O130" s="26">
        <v>2.75E-2</v>
      </c>
      <c r="P130" s="26">
        <v>0</v>
      </c>
      <c r="Q130" s="26">
        <v>820.51</v>
      </c>
      <c r="R130" s="26">
        <v>0</v>
      </c>
      <c r="S130" s="26">
        <v>-5.0715769999999998E-5</v>
      </c>
      <c r="T130" s="26">
        <v>0</v>
      </c>
      <c r="U130" s="7">
        <f t="shared" si="267"/>
        <v>2.4999999999999988E-3</v>
      </c>
      <c r="V130" s="7">
        <f t="shared" si="260"/>
        <v>0</v>
      </c>
      <c r="W130" s="7">
        <f t="shared" si="261"/>
        <v>820.51</v>
      </c>
      <c r="X130" s="7">
        <f t="shared" si="262"/>
        <v>0</v>
      </c>
      <c r="Y130" s="7">
        <f t="shared" si="268"/>
        <v>-5.0715769999999998E-5</v>
      </c>
      <c r="Z130" s="7">
        <f t="shared" si="263"/>
        <v>0</v>
      </c>
      <c r="AA130" s="7">
        <f t="shared" si="255"/>
        <v>-1.213875531214978</v>
      </c>
      <c r="AB130" s="7">
        <f t="shared" si="269"/>
        <v>0</v>
      </c>
      <c r="AC130" s="7">
        <f t="shared" si="256"/>
        <v>820.5083646420394</v>
      </c>
      <c r="AD130" s="7">
        <f t="shared" si="235"/>
        <v>0</v>
      </c>
      <c r="AE130" s="7">
        <f t="shared" si="270"/>
        <v>-2.7507157700000003E-3</v>
      </c>
      <c r="AF130" s="7">
        <f t="shared" si="236"/>
        <v>0</v>
      </c>
      <c r="AG130" s="7">
        <f t="shared" si="257"/>
        <v>2.75E-2</v>
      </c>
      <c r="AH130" s="7">
        <f t="shared" si="258"/>
        <v>0</v>
      </c>
      <c r="AI130" s="7">
        <f t="shared" si="259"/>
        <v>1259.7951</v>
      </c>
      <c r="AJ130" s="7">
        <f t="shared" si="237"/>
        <v>0</v>
      </c>
      <c r="AK130" s="7">
        <f t="shared" si="271"/>
        <v>-5.0715769999999998E-5</v>
      </c>
      <c r="AL130" s="7">
        <f t="shared" si="265"/>
        <v>0</v>
      </c>
      <c r="AM130" s="7">
        <f t="shared" si="272"/>
        <v>2.75E-2</v>
      </c>
      <c r="AN130" s="7">
        <f t="shared" si="273"/>
        <v>-2.8985800042933256</v>
      </c>
      <c r="AO130" s="7">
        <f t="shared" si="274"/>
        <v>3254.2870160253869</v>
      </c>
      <c r="AP130" s="7">
        <f t="shared" si="238"/>
        <v>3.6499999999999998E-4</v>
      </c>
      <c r="AQ130" s="7">
        <f t="shared" si="275"/>
        <v>-5.0715769999999998E-5</v>
      </c>
      <c r="AR130" s="7">
        <f t="shared" si="266"/>
        <v>0</v>
      </c>
      <c r="AS130" s="7">
        <f t="shared" si="276"/>
        <v>18.194139932308804</v>
      </c>
      <c r="AT130" s="7">
        <f t="shared" si="279"/>
        <v>0.11</v>
      </c>
      <c r="AU130" s="7">
        <f t="shared" si="277"/>
        <v>-78.872081580135543</v>
      </c>
      <c r="AV130" s="30">
        <f t="shared" si="239"/>
        <v>0</v>
      </c>
      <c r="AW130" s="7">
        <f t="shared" si="278"/>
        <v>-8.4947583174887244E-3</v>
      </c>
      <c r="AX130" s="7">
        <f t="shared" si="240"/>
        <v>0</v>
      </c>
    </row>
    <row r="131" spans="1:50">
      <c r="A131" t="str">
        <f t="shared" si="264"/>
        <v>PIPE.3259.T9</v>
      </c>
      <c r="B131" t="str">
        <f t="shared" si="254"/>
        <v>SA1_XTD9_PIPE</v>
      </c>
      <c r="C131" s="1" t="s">
        <v>48</v>
      </c>
      <c r="D131" s="2" t="s">
        <v>49</v>
      </c>
      <c r="E131" s="2" t="s">
        <v>97</v>
      </c>
      <c r="F131" s="2" t="s">
        <v>97</v>
      </c>
      <c r="G131" s="2" t="s">
        <v>148</v>
      </c>
      <c r="H131" s="2"/>
      <c r="I131" s="15" t="s">
        <v>149</v>
      </c>
      <c r="J131" s="1"/>
      <c r="K131" s="8">
        <v>73</v>
      </c>
      <c r="L131" s="6" t="s">
        <v>150</v>
      </c>
      <c r="M131" s="6"/>
      <c r="N131" s="6"/>
      <c r="O131" s="26">
        <v>2.7199999999999998E-2</v>
      </c>
      <c r="P131" s="26">
        <v>0</v>
      </c>
      <c r="Q131" s="26">
        <v>825.11</v>
      </c>
      <c r="R131" s="26">
        <v>0</v>
      </c>
      <c r="S131" s="26">
        <v>-5.0715769999999998E-5</v>
      </c>
      <c r="T131" s="26">
        <v>0</v>
      </c>
      <c r="U131" s="7">
        <f t="shared" si="267"/>
        <v>2.1999999999999971E-3</v>
      </c>
      <c r="V131" s="7">
        <f t="shared" si="260"/>
        <v>0</v>
      </c>
      <c r="W131" s="7">
        <f t="shared" si="261"/>
        <v>825.11</v>
      </c>
      <c r="X131" s="7">
        <f t="shared" si="262"/>
        <v>0</v>
      </c>
      <c r="Y131" s="7">
        <f t="shared" si="268"/>
        <v>-5.0715769999999998E-5</v>
      </c>
      <c r="Z131" s="7">
        <f t="shared" si="263"/>
        <v>0</v>
      </c>
      <c r="AA131" s="7">
        <f t="shared" si="255"/>
        <v>-1.2265955150311842</v>
      </c>
      <c r="AB131" s="7">
        <f t="shared" si="269"/>
        <v>0</v>
      </c>
      <c r="AC131" s="7">
        <f t="shared" si="256"/>
        <v>825.10834706505057</v>
      </c>
      <c r="AD131" s="7">
        <f t="shared" si="235"/>
        <v>0</v>
      </c>
      <c r="AE131" s="7">
        <f t="shared" si="270"/>
        <v>-2.7507157700000003E-3</v>
      </c>
      <c r="AF131" s="7">
        <f t="shared" si="236"/>
        <v>0</v>
      </c>
      <c r="AG131" s="7">
        <f t="shared" si="257"/>
        <v>2.7199999999999998E-2</v>
      </c>
      <c r="AH131" s="7">
        <f t="shared" si="258"/>
        <v>0</v>
      </c>
      <c r="AI131" s="7">
        <f t="shared" si="259"/>
        <v>1264.3951</v>
      </c>
      <c r="AJ131" s="7">
        <f t="shared" si="237"/>
        <v>0</v>
      </c>
      <c r="AK131" s="7">
        <f t="shared" si="271"/>
        <v>-5.0715769999999998E-5</v>
      </c>
      <c r="AL131" s="7">
        <f t="shared" si="265"/>
        <v>0</v>
      </c>
      <c r="AM131" s="7">
        <f t="shared" si="272"/>
        <v>2.7199999999999998E-2</v>
      </c>
      <c r="AN131" s="7">
        <f t="shared" si="273"/>
        <v>-2.9002595695017863</v>
      </c>
      <c r="AO131" s="7">
        <f t="shared" si="274"/>
        <v>3258.887015718763</v>
      </c>
      <c r="AP131" s="7">
        <f t="shared" si="238"/>
        <v>3.6499999999999998E-4</v>
      </c>
      <c r="AQ131" s="7">
        <f t="shared" si="275"/>
        <v>-5.0715769999999998E-5</v>
      </c>
      <c r="AR131" s="7">
        <f t="shared" si="266"/>
        <v>0</v>
      </c>
      <c r="AS131" s="7">
        <f t="shared" si="276"/>
        <v>18.154997808875443</v>
      </c>
      <c r="AT131" s="7">
        <f t="shared" si="279"/>
        <v>0.11</v>
      </c>
      <c r="AU131" s="7">
        <f t="shared" si="277"/>
        <v>-74.272248106609311</v>
      </c>
      <c r="AV131" s="30">
        <f t="shared" si="239"/>
        <v>0</v>
      </c>
      <c r="AW131" s="7">
        <f t="shared" si="278"/>
        <v>-8.4947583174887244E-3</v>
      </c>
      <c r="AX131" s="7">
        <f t="shared" si="240"/>
        <v>0</v>
      </c>
    </row>
    <row r="132" spans="1:50">
      <c r="A132" t="str">
        <f t="shared" si="264"/>
        <v>PIPE.3260.T9</v>
      </c>
      <c r="B132" t="str">
        <f t="shared" si="254"/>
        <v>SA1_XTD9_PIPE</v>
      </c>
      <c r="C132" s="1" t="s">
        <v>48</v>
      </c>
      <c r="D132" s="2" t="s">
        <v>49</v>
      </c>
      <c r="E132" s="2" t="s">
        <v>97</v>
      </c>
      <c r="F132" s="2" t="s">
        <v>97</v>
      </c>
      <c r="G132" s="2" t="s">
        <v>148</v>
      </c>
      <c r="H132" s="2"/>
      <c r="I132" s="15" t="s">
        <v>149</v>
      </c>
      <c r="J132" s="1"/>
      <c r="K132" s="8">
        <v>73</v>
      </c>
      <c r="L132" s="6" t="s">
        <v>150</v>
      </c>
      <c r="M132" s="6"/>
      <c r="N132" s="6"/>
      <c r="O132" s="26">
        <v>2.7199999999999998E-2</v>
      </c>
      <c r="P132" s="26">
        <v>0</v>
      </c>
      <c r="Q132" s="26">
        <v>826.51</v>
      </c>
      <c r="R132" s="26">
        <v>0</v>
      </c>
      <c r="S132" s="26">
        <v>-5.0715769999999998E-5</v>
      </c>
      <c r="T132" s="26">
        <v>0</v>
      </c>
      <c r="U132" s="7">
        <f t="shared" si="267"/>
        <v>2.1999999999999971E-3</v>
      </c>
      <c r="V132" s="7">
        <f t="shared" si="260"/>
        <v>0</v>
      </c>
      <c r="W132" s="7">
        <f t="shared" si="261"/>
        <v>826.51</v>
      </c>
      <c r="X132" s="7">
        <f t="shared" si="262"/>
        <v>0</v>
      </c>
      <c r="Y132" s="7">
        <f t="shared" si="268"/>
        <v>-5.0715769999999998E-5</v>
      </c>
      <c r="Z132" s="7">
        <f t="shared" si="263"/>
        <v>0</v>
      </c>
      <c r="AA132" s="7">
        <f t="shared" si="255"/>
        <v>-1.2303755104384859</v>
      </c>
      <c r="AB132" s="7">
        <f t="shared" si="269"/>
        <v>0</v>
      </c>
      <c r="AC132" s="7">
        <f t="shared" si="256"/>
        <v>826.50834196205369</v>
      </c>
      <c r="AD132" s="7">
        <f t="shared" si="235"/>
        <v>0</v>
      </c>
      <c r="AE132" s="7">
        <f t="shared" si="270"/>
        <v>-2.7507157700000003E-3</v>
      </c>
      <c r="AF132" s="7">
        <f t="shared" si="236"/>
        <v>0</v>
      </c>
      <c r="AG132" s="7">
        <f t="shared" si="257"/>
        <v>2.7199999999999998E-2</v>
      </c>
      <c r="AH132" s="7">
        <f t="shared" si="258"/>
        <v>0</v>
      </c>
      <c r="AI132" s="7">
        <f t="shared" si="259"/>
        <v>1265.7951</v>
      </c>
      <c r="AJ132" s="7">
        <f t="shared" si="237"/>
        <v>0</v>
      </c>
      <c r="AK132" s="7">
        <f t="shared" si="271"/>
        <v>-5.0715769999999998E-5</v>
      </c>
      <c r="AL132" s="7">
        <f t="shared" si="265"/>
        <v>0</v>
      </c>
      <c r="AM132" s="7">
        <f t="shared" si="272"/>
        <v>2.7199999999999998E-2</v>
      </c>
      <c r="AN132" s="7">
        <f t="shared" si="273"/>
        <v>-2.9007707415217525</v>
      </c>
      <c r="AO132" s="7">
        <f t="shared" si="274"/>
        <v>3260.287015625443</v>
      </c>
      <c r="AP132" s="7">
        <f t="shared" si="238"/>
        <v>3.6499999999999998E-4</v>
      </c>
      <c r="AQ132" s="7">
        <f t="shared" si="275"/>
        <v>-5.0715769999999998E-5</v>
      </c>
      <c r="AR132" s="7">
        <f t="shared" si="266"/>
        <v>0</v>
      </c>
      <c r="AS132" s="7">
        <f t="shared" si="276"/>
        <v>18.143176289792834</v>
      </c>
      <c r="AT132" s="7">
        <f t="shared" si="279"/>
        <v>0.11</v>
      </c>
      <c r="AU132" s="7">
        <f t="shared" si="277"/>
        <v>-72.872298017610845</v>
      </c>
      <c r="AV132" s="30">
        <f t="shared" si="239"/>
        <v>0</v>
      </c>
      <c r="AW132" s="7">
        <f t="shared" si="278"/>
        <v>-8.4947583174887244E-3</v>
      </c>
      <c r="AX132" s="7">
        <f t="shared" si="240"/>
        <v>0</v>
      </c>
    </row>
    <row r="133" spans="1:50">
      <c r="A133" t="str">
        <f t="shared" si="264"/>
        <v>PIPE.3265.T9</v>
      </c>
      <c r="B133" t="str">
        <f t="shared" si="254"/>
        <v>SA1_XTD9_PIPE</v>
      </c>
      <c r="C133" s="1" t="s">
        <v>48</v>
      </c>
      <c r="D133" s="2" t="s">
        <v>49</v>
      </c>
      <c r="E133" s="2" t="s">
        <v>97</v>
      </c>
      <c r="F133" s="2" t="s">
        <v>97</v>
      </c>
      <c r="G133" s="2" t="s">
        <v>148</v>
      </c>
      <c r="H133" s="2"/>
      <c r="I133" s="15" t="s">
        <v>149</v>
      </c>
      <c r="J133" s="1"/>
      <c r="K133" s="8">
        <v>73</v>
      </c>
      <c r="L133" s="6" t="s">
        <v>150</v>
      </c>
      <c r="M133" s="6"/>
      <c r="N133" s="6"/>
      <c r="O133" s="26">
        <v>2.69E-2</v>
      </c>
      <c r="P133" s="26">
        <v>0</v>
      </c>
      <c r="Q133" s="26">
        <v>831.11</v>
      </c>
      <c r="R133" s="26">
        <v>0</v>
      </c>
      <c r="S133" s="26">
        <v>-5.0715769999999998E-5</v>
      </c>
      <c r="T133" s="26">
        <v>0</v>
      </c>
      <c r="U133" s="7">
        <f t="shared" si="267"/>
        <v>1.8999999999999989E-3</v>
      </c>
      <c r="V133" s="7">
        <f t="shared" si="260"/>
        <v>0</v>
      </c>
      <c r="W133" s="7">
        <f t="shared" si="261"/>
        <v>831.11</v>
      </c>
      <c r="X133" s="7">
        <f t="shared" si="262"/>
        <v>0</v>
      </c>
      <c r="Y133" s="7">
        <f t="shared" si="268"/>
        <v>-5.0715769999999998E-5</v>
      </c>
      <c r="Z133" s="7">
        <f t="shared" si="263"/>
        <v>0</v>
      </c>
      <c r="AA133" s="7">
        <f t="shared" si="255"/>
        <v>-1.2430954942546921</v>
      </c>
      <c r="AB133" s="7">
        <f t="shared" si="269"/>
        <v>0</v>
      </c>
      <c r="AC133" s="7">
        <f t="shared" si="256"/>
        <v>831.10832438506486</v>
      </c>
      <c r="AD133" s="7">
        <f t="shared" ref="AD133:AD200" si="292">R133</f>
        <v>0</v>
      </c>
      <c r="AE133" s="7">
        <f t="shared" si="270"/>
        <v>-2.7507157700000003E-3</v>
      </c>
      <c r="AF133" s="7">
        <f t="shared" ref="AF133:AF200" si="293">T133</f>
        <v>0</v>
      </c>
      <c r="AG133" s="7">
        <f t="shared" si="257"/>
        <v>2.69E-2</v>
      </c>
      <c r="AH133" s="7">
        <f t="shared" si="258"/>
        <v>0</v>
      </c>
      <c r="AI133" s="7">
        <f t="shared" si="259"/>
        <v>1270.3951</v>
      </c>
      <c r="AJ133" s="7">
        <f t="shared" ref="AJ133:AJ200" si="294">R133</f>
        <v>0</v>
      </c>
      <c r="AK133" s="7">
        <f t="shared" si="271"/>
        <v>-5.0715769999999998E-5</v>
      </c>
      <c r="AL133" s="7">
        <f t="shared" si="265"/>
        <v>0</v>
      </c>
      <c r="AM133" s="7">
        <f t="shared" si="272"/>
        <v>2.69E-2</v>
      </c>
      <c r="AN133" s="7">
        <f t="shared" si="273"/>
        <v>-2.9024503067302132</v>
      </c>
      <c r="AO133" s="7">
        <f t="shared" si="274"/>
        <v>3264.8870153188191</v>
      </c>
      <c r="AP133" s="7">
        <f t="shared" ref="AP133:AP200" si="295">AJ133+0.000365</f>
        <v>3.6499999999999998E-4</v>
      </c>
      <c r="AQ133" s="7">
        <f t="shared" si="275"/>
        <v>-5.0715769999999998E-5</v>
      </c>
      <c r="AR133" s="7">
        <f t="shared" si="266"/>
        <v>0</v>
      </c>
      <c r="AS133" s="7">
        <f t="shared" si="276"/>
        <v>18.104034166359472</v>
      </c>
      <c r="AT133" s="7">
        <f t="shared" si="279"/>
        <v>0.11</v>
      </c>
      <c r="AU133" s="7">
        <f t="shared" si="277"/>
        <v>-68.272464544084627</v>
      </c>
      <c r="AV133" s="30">
        <f t="shared" ref="AV133:AV200" si="296">AJ133</f>
        <v>0</v>
      </c>
      <c r="AW133" s="7">
        <f t="shared" si="278"/>
        <v>-8.4947583174887244E-3</v>
      </c>
      <c r="AX133" s="7">
        <f t="shared" ref="AX133:AX200" si="297">AL133</f>
        <v>0</v>
      </c>
    </row>
    <row r="134" spans="1:50">
      <c r="A134" t="str">
        <f t="shared" si="264"/>
        <v>PIPE.3269.T9</v>
      </c>
      <c r="B134" t="str">
        <f t="shared" si="254"/>
        <v>SA1_XTD9_PIPE</v>
      </c>
      <c r="C134" s="1" t="s">
        <v>48</v>
      </c>
      <c r="D134" s="2" t="s">
        <v>49</v>
      </c>
      <c r="E134" s="2" t="s">
        <v>97</v>
      </c>
      <c r="F134" s="2" t="s">
        <v>97</v>
      </c>
      <c r="G134" s="2" t="s">
        <v>148</v>
      </c>
      <c r="H134" s="2"/>
      <c r="I134" s="15" t="s">
        <v>149</v>
      </c>
      <c r="J134" s="1"/>
      <c r="K134" s="8">
        <v>73</v>
      </c>
      <c r="L134" s="6" t="s">
        <v>150</v>
      </c>
      <c r="M134" s="6"/>
      <c r="N134" s="6"/>
      <c r="O134" s="26">
        <v>2.6700000000000002E-2</v>
      </c>
      <c r="P134" s="26">
        <v>0</v>
      </c>
      <c r="Q134" s="26">
        <v>834.81</v>
      </c>
      <c r="R134" s="26">
        <v>0</v>
      </c>
      <c r="S134" s="26">
        <v>-5.0715769999999998E-5</v>
      </c>
      <c r="T134" s="26">
        <v>0</v>
      </c>
      <c r="U134" s="7">
        <f t="shared" si="267"/>
        <v>1.7000000000000001E-3</v>
      </c>
      <c r="V134" s="7">
        <f t="shared" si="260"/>
        <v>0</v>
      </c>
      <c r="W134" s="7">
        <f t="shared" si="261"/>
        <v>834.81</v>
      </c>
      <c r="X134" s="7">
        <f t="shared" si="262"/>
        <v>0</v>
      </c>
      <c r="Y134" s="7">
        <f t="shared" si="268"/>
        <v>-5.0715769999999998E-5</v>
      </c>
      <c r="Z134" s="7">
        <f t="shared" si="263"/>
        <v>0</v>
      </c>
      <c r="AA134" s="7">
        <f t="shared" si="255"/>
        <v>-1.2532854813878467</v>
      </c>
      <c r="AB134" s="7">
        <f t="shared" si="269"/>
        <v>0</v>
      </c>
      <c r="AC134" s="7">
        <f t="shared" si="256"/>
        <v>834.80831035857364</v>
      </c>
      <c r="AD134" s="7">
        <f t="shared" si="292"/>
        <v>0</v>
      </c>
      <c r="AE134" s="7">
        <f t="shared" si="270"/>
        <v>-2.7507157700000003E-3</v>
      </c>
      <c r="AF134" s="7">
        <f t="shared" si="293"/>
        <v>0</v>
      </c>
      <c r="AG134" s="7">
        <f t="shared" si="257"/>
        <v>2.6700000000000002E-2</v>
      </c>
      <c r="AH134" s="7">
        <f t="shared" si="258"/>
        <v>0</v>
      </c>
      <c r="AI134" s="7">
        <f t="shared" si="259"/>
        <v>1274.0951</v>
      </c>
      <c r="AJ134" s="7">
        <f t="shared" si="294"/>
        <v>0</v>
      </c>
      <c r="AK134" s="7">
        <f t="shared" si="271"/>
        <v>-5.0715769999999998E-5</v>
      </c>
      <c r="AL134" s="7">
        <f t="shared" si="265"/>
        <v>0</v>
      </c>
      <c r="AM134" s="7">
        <f t="shared" si="272"/>
        <v>2.6700000000000002E-2</v>
      </c>
      <c r="AN134" s="7">
        <f t="shared" si="273"/>
        <v>-2.9038012613544097</v>
      </c>
      <c r="AO134" s="7">
        <f t="shared" si="274"/>
        <v>3268.5870150721867</v>
      </c>
      <c r="AP134" s="7">
        <f t="shared" si="295"/>
        <v>3.6499999999999998E-4</v>
      </c>
      <c r="AQ134" s="7">
        <f t="shared" si="275"/>
        <v>-5.0715769999999998E-5</v>
      </c>
      <c r="AR134" s="7">
        <f t="shared" si="266"/>
        <v>0</v>
      </c>
      <c r="AS134" s="7">
        <f t="shared" si="276"/>
        <v>18.072591587342721</v>
      </c>
      <c r="AT134" s="7">
        <f t="shared" si="279"/>
        <v>0.11</v>
      </c>
      <c r="AU134" s="7">
        <f t="shared" si="277"/>
        <v>-64.572598140520157</v>
      </c>
      <c r="AV134" s="30">
        <f t="shared" si="296"/>
        <v>0</v>
      </c>
      <c r="AW134" s="7">
        <f t="shared" si="278"/>
        <v>-8.4947583174887244E-3</v>
      </c>
      <c r="AX134" s="7">
        <f t="shared" si="297"/>
        <v>0</v>
      </c>
    </row>
    <row r="135" spans="1:50">
      <c r="A135" t="str">
        <f t="shared" si="264"/>
        <v>PIPE.3272.T9</v>
      </c>
      <c r="B135" t="str">
        <f t="shared" si="254"/>
        <v>SA1_XTD9_PIPE</v>
      </c>
      <c r="C135" s="1" t="s">
        <v>48</v>
      </c>
      <c r="D135" s="2" t="s">
        <v>49</v>
      </c>
      <c r="E135" s="2" t="s">
        <v>97</v>
      </c>
      <c r="F135" s="2" t="s">
        <v>97</v>
      </c>
      <c r="G135" s="2" t="s">
        <v>148</v>
      </c>
      <c r="H135" s="2"/>
      <c r="I135" s="15" t="s">
        <v>149</v>
      </c>
      <c r="J135" s="1"/>
      <c r="K135" s="8">
        <v>73</v>
      </c>
      <c r="L135" s="6" t="s">
        <v>150</v>
      </c>
      <c r="M135" s="6"/>
      <c r="N135" s="6"/>
      <c r="O135" s="26">
        <v>2.6499999999999999E-2</v>
      </c>
      <c r="P135" s="26">
        <v>0</v>
      </c>
      <c r="Q135" s="26">
        <v>838.51</v>
      </c>
      <c r="R135" s="26">
        <v>0</v>
      </c>
      <c r="S135" s="26">
        <v>-5.0715769999999998E-5</v>
      </c>
      <c r="T135" s="26">
        <v>0</v>
      </c>
      <c r="U135" s="7">
        <f t="shared" si="267"/>
        <v>1.4999999999999979E-3</v>
      </c>
      <c r="V135" s="7">
        <f t="shared" si="260"/>
        <v>0</v>
      </c>
      <c r="W135" s="7">
        <f t="shared" si="261"/>
        <v>838.51</v>
      </c>
      <c r="X135" s="7">
        <f t="shared" si="262"/>
        <v>0</v>
      </c>
      <c r="Y135" s="7">
        <f t="shared" si="268"/>
        <v>-5.0715769999999998E-5</v>
      </c>
      <c r="Z135" s="7">
        <f t="shared" si="263"/>
        <v>0</v>
      </c>
      <c r="AA135" s="7">
        <f t="shared" si="255"/>
        <v>-1.2634754685210017</v>
      </c>
      <c r="AB135" s="7">
        <f t="shared" si="269"/>
        <v>0</v>
      </c>
      <c r="AC135" s="7">
        <f t="shared" si="256"/>
        <v>838.50829633208241</v>
      </c>
      <c r="AD135" s="7">
        <f t="shared" si="292"/>
        <v>0</v>
      </c>
      <c r="AE135" s="7">
        <f t="shared" si="270"/>
        <v>-2.7507157700000003E-3</v>
      </c>
      <c r="AF135" s="7">
        <f t="shared" si="293"/>
        <v>0</v>
      </c>
      <c r="AG135" s="7">
        <f t="shared" si="257"/>
        <v>2.6499999999999999E-2</v>
      </c>
      <c r="AH135" s="7">
        <f t="shared" si="258"/>
        <v>0</v>
      </c>
      <c r="AI135" s="7">
        <f t="shared" si="259"/>
        <v>1277.7951</v>
      </c>
      <c r="AJ135" s="7">
        <f t="shared" si="294"/>
        <v>0</v>
      </c>
      <c r="AK135" s="7">
        <f t="shared" si="271"/>
        <v>-5.0715769999999998E-5</v>
      </c>
      <c r="AL135" s="7">
        <f t="shared" si="265"/>
        <v>0</v>
      </c>
      <c r="AM135" s="7">
        <f t="shared" si="272"/>
        <v>2.6499999999999999E-2</v>
      </c>
      <c r="AN135" s="7">
        <f t="shared" si="273"/>
        <v>-2.9051522159786067</v>
      </c>
      <c r="AO135" s="7">
        <f t="shared" si="274"/>
        <v>3272.2870148255547</v>
      </c>
      <c r="AP135" s="7">
        <f t="shared" si="295"/>
        <v>3.6499999999999998E-4</v>
      </c>
      <c r="AQ135" s="7">
        <f t="shared" si="275"/>
        <v>-5.0715769999999998E-5</v>
      </c>
      <c r="AR135" s="7">
        <f t="shared" si="266"/>
        <v>0</v>
      </c>
      <c r="AS135" s="7">
        <f t="shared" si="276"/>
        <v>18.041149008325963</v>
      </c>
      <c r="AT135" s="7">
        <f t="shared" si="279"/>
        <v>0.11</v>
      </c>
      <c r="AU135" s="7">
        <f t="shared" si="277"/>
        <v>-60.872731736955679</v>
      </c>
      <c r="AV135" s="30">
        <f t="shared" si="296"/>
        <v>0</v>
      </c>
      <c r="AW135" s="7">
        <f t="shared" si="278"/>
        <v>-8.4947583174887244E-3</v>
      </c>
      <c r="AX135" s="7">
        <f t="shared" si="297"/>
        <v>0</v>
      </c>
    </row>
    <row r="136" spans="1:50">
      <c r="A136" t="str">
        <f t="shared" si="264"/>
        <v>PIPE.3278.T9</v>
      </c>
      <c r="B136" t="str">
        <f t="shared" si="254"/>
        <v>SA1_XTD9_PIPE</v>
      </c>
      <c r="C136" s="1" t="s">
        <v>48</v>
      </c>
      <c r="D136" s="2" t="s">
        <v>49</v>
      </c>
      <c r="E136" s="2" t="s">
        <v>97</v>
      </c>
      <c r="F136" s="2" t="s">
        <v>97</v>
      </c>
      <c r="G136" s="2" t="s">
        <v>148</v>
      </c>
      <c r="H136" s="2"/>
      <c r="I136" s="15" t="s">
        <v>149</v>
      </c>
      <c r="J136" s="1"/>
      <c r="K136" s="8">
        <v>73</v>
      </c>
      <c r="L136" s="6" t="s">
        <v>150</v>
      </c>
      <c r="M136" s="6"/>
      <c r="N136" s="6"/>
      <c r="O136" s="26">
        <v>2.63E-2</v>
      </c>
      <c r="P136" s="26">
        <v>0</v>
      </c>
      <c r="Q136" s="26">
        <v>843.93499999999995</v>
      </c>
      <c r="R136" s="26">
        <v>0</v>
      </c>
      <c r="S136" s="26">
        <v>-5.0715769999999998E-5</v>
      </c>
      <c r="T136" s="26">
        <v>0</v>
      </c>
      <c r="U136" s="7">
        <f t="shared" si="267"/>
        <v>1.2999999999999991E-3</v>
      </c>
      <c r="V136" s="7">
        <f t="shared" si="260"/>
        <v>0</v>
      </c>
      <c r="W136" s="7">
        <f t="shared" si="261"/>
        <v>843.93499999999995</v>
      </c>
      <c r="X136" s="7">
        <f t="shared" si="262"/>
        <v>0</v>
      </c>
      <c r="Y136" s="7">
        <f t="shared" si="268"/>
        <v>-5.0715769999999998E-5</v>
      </c>
      <c r="Z136" s="7">
        <f t="shared" si="263"/>
        <v>0</v>
      </c>
      <c r="AA136" s="7">
        <f t="shared" si="255"/>
        <v>-1.2783229499952962</v>
      </c>
      <c r="AB136" s="7">
        <f t="shared" si="269"/>
        <v>0</v>
      </c>
      <c r="AC136" s="7">
        <f t="shared" si="256"/>
        <v>843.93327601797012</v>
      </c>
      <c r="AD136" s="7">
        <f t="shared" si="292"/>
        <v>0</v>
      </c>
      <c r="AE136" s="7">
        <f t="shared" si="270"/>
        <v>-2.7507157700000003E-3</v>
      </c>
      <c r="AF136" s="7">
        <f t="shared" si="293"/>
        <v>0</v>
      </c>
      <c r="AG136" s="7">
        <f t="shared" si="257"/>
        <v>2.63E-2</v>
      </c>
      <c r="AH136" s="7">
        <f t="shared" si="258"/>
        <v>0</v>
      </c>
      <c r="AI136" s="7">
        <f t="shared" si="259"/>
        <v>1283.2201</v>
      </c>
      <c r="AJ136" s="7">
        <f t="shared" si="294"/>
        <v>0</v>
      </c>
      <c r="AK136" s="7">
        <f t="shared" si="271"/>
        <v>-5.0715769999999998E-5</v>
      </c>
      <c r="AL136" s="7">
        <f t="shared" si="265"/>
        <v>0</v>
      </c>
      <c r="AM136" s="7">
        <f t="shared" si="272"/>
        <v>2.63E-2</v>
      </c>
      <c r="AN136" s="7">
        <f t="shared" si="273"/>
        <v>-2.9071330075559758</v>
      </c>
      <c r="AO136" s="7">
        <f t="shared" si="274"/>
        <v>3277.7120144639384</v>
      </c>
      <c r="AP136" s="7">
        <f t="shared" si="295"/>
        <v>3.6499999999999998E-4</v>
      </c>
      <c r="AQ136" s="7">
        <f t="shared" si="275"/>
        <v>-5.0715769999999998E-5</v>
      </c>
      <c r="AR136" s="7">
        <f t="shared" si="266"/>
        <v>0</v>
      </c>
      <c r="AS136" s="7">
        <f t="shared" si="276"/>
        <v>17.995140629010994</v>
      </c>
      <c r="AT136" s="7">
        <f t="shared" si="279"/>
        <v>0.11</v>
      </c>
      <c r="AU136" s="7">
        <f t="shared" si="277"/>
        <v>-55.447926830875431</v>
      </c>
      <c r="AV136" s="30">
        <f t="shared" si="296"/>
        <v>0</v>
      </c>
      <c r="AW136" s="7">
        <f t="shared" si="278"/>
        <v>-8.4947583174887244E-3</v>
      </c>
      <c r="AX136" s="7">
        <f t="shared" si="297"/>
        <v>0</v>
      </c>
    </row>
    <row r="137" spans="1:50">
      <c r="A137" t="str">
        <f t="shared" si="264"/>
        <v>PIPE.3283.T9</v>
      </c>
      <c r="B137" t="str">
        <f t="shared" si="254"/>
        <v>SA1_XTD9_PIPE</v>
      </c>
      <c r="C137" s="1" t="s">
        <v>48</v>
      </c>
      <c r="D137" s="2" t="s">
        <v>49</v>
      </c>
      <c r="E137" s="2" t="s">
        <v>97</v>
      </c>
      <c r="F137" s="2" t="s">
        <v>97</v>
      </c>
      <c r="G137" s="2" t="s">
        <v>148</v>
      </c>
      <c r="H137" s="2"/>
      <c r="I137" s="15" t="s">
        <v>149</v>
      </c>
      <c r="J137" s="1"/>
      <c r="K137" s="8">
        <v>73</v>
      </c>
      <c r="L137" s="6" t="s">
        <v>150</v>
      </c>
      <c r="M137" s="6"/>
      <c r="N137" s="6"/>
      <c r="O137" s="26">
        <v>2.5999999999999999E-2</v>
      </c>
      <c r="P137" s="26">
        <v>0</v>
      </c>
      <c r="Q137" s="26">
        <v>849.36</v>
      </c>
      <c r="R137" s="26">
        <v>0</v>
      </c>
      <c r="S137" s="26">
        <v>-5.0715769999999998E-5</v>
      </c>
      <c r="T137" s="26">
        <v>0</v>
      </c>
      <c r="U137" s="7">
        <f t="shared" si="267"/>
        <v>9.9999999999999742E-4</v>
      </c>
      <c r="V137" s="7">
        <f t="shared" si="260"/>
        <v>0</v>
      </c>
      <c r="W137" s="7">
        <f t="shared" si="261"/>
        <v>849.36</v>
      </c>
      <c r="X137" s="7">
        <f t="shared" si="262"/>
        <v>0</v>
      </c>
      <c r="Y137" s="7">
        <f t="shared" si="268"/>
        <v>-5.0715769999999998E-5</v>
      </c>
      <c r="Z137" s="7">
        <f t="shared" si="263"/>
        <v>0</v>
      </c>
      <c r="AA137" s="7">
        <f t="shared" si="255"/>
        <v>-1.2932704311050909</v>
      </c>
      <c r="AB137" s="7">
        <f t="shared" si="269"/>
        <v>0</v>
      </c>
      <c r="AC137" s="7">
        <f t="shared" si="256"/>
        <v>849.35825543385818</v>
      </c>
      <c r="AD137" s="7">
        <f t="shared" si="292"/>
        <v>0</v>
      </c>
      <c r="AE137" s="7">
        <f t="shared" si="270"/>
        <v>-2.7507157700000003E-3</v>
      </c>
      <c r="AF137" s="7">
        <f t="shared" si="293"/>
        <v>0</v>
      </c>
      <c r="AG137" s="7">
        <f t="shared" si="257"/>
        <v>2.5999999999999999E-2</v>
      </c>
      <c r="AH137" s="7">
        <f t="shared" si="258"/>
        <v>0</v>
      </c>
      <c r="AI137" s="7">
        <f t="shared" si="259"/>
        <v>1288.6451</v>
      </c>
      <c r="AJ137" s="7">
        <f t="shared" si="294"/>
        <v>0</v>
      </c>
      <c r="AK137" s="7">
        <f t="shared" si="271"/>
        <v>-5.0715769999999998E-5</v>
      </c>
      <c r="AL137" s="7">
        <f t="shared" si="265"/>
        <v>0</v>
      </c>
      <c r="AM137" s="7">
        <f t="shared" si="272"/>
        <v>2.5999999999999999E-2</v>
      </c>
      <c r="AN137" s="7">
        <f t="shared" si="273"/>
        <v>-2.9091137991333453</v>
      </c>
      <c r="AO137" s="7">
        <f t="shared" si="274"/>
        <v>3283.1370141023226</v>
      </c>
      <c r="AP137" s="7">
        <f t="shared" si="295"/>
        <v>3.6499999999999998E-4</v>
      </c>
      <c r="AQ137" s="7">
        <f t="shared" si="275"/>
        <v>-5.0715769999999998E-5</v>
      </c>
      <c r="AR137" s="7">
        <f t="shared" si="266"/>
        <v>0</v>
      </c>
      <c r="AS137" s="7">
        <f t="shared" si="276"/>
        <v>17.949032253261095</v>
      </c>
      <c r="AT137" s="7">
        <f t="shared" ref="AT137:AT143" si="298">AH137+0.11</f>
        <v>0.11</v>
      </c>
      <c r="AU137" s="7">
        <f t="shared" si="277"/>
        <v>-50.023122769189406</v>
      </c>
      <c r="AV137" s="30">
        <f t="shared" si="296"/>
        <v>0</v>
      </c>
      <c r="AW137" s="7">
        <f t="shared" si="278"/>
        <v>-8.4947583174887244E-3</v>
      </c>
      <c r="AX137" s="7">
        <f t="shared" si="297"/>
        <v>0</v>
      </c>
    </row>
    <row r="138" spans="1:50">
      <c r="A138" t="str">
        <f t="shared" si="264"/>
        <v>PIPE.3287.T9</v>
      </c>
      <c r="B138" t="str">
        <f t="shared" si="254"/>
        <v>SA1_XTD9_PIPE</v>
      </c>
      <c r="C138" s="1" t="s">
        <v>48</v>
      </c>
      <c r="D138" s="2" t="s">
        <v>49</v>
      </c>
      <c r="E138" s="2" t="s">
        <v>97</v>
      </c>
      <c r="F138" s="2" t="s">
        <v>97</v>
      </c>
      <c r="G138" s="2" t="s">
        <v>148</v>
      </c>
      <c r="H138" s="2"/>
      <c r="I138" s="15" t="s">
        <v>149</v>
      </c>
      <c r="J138" s="1"/>
      <c r="K138" s="8">
        <v>73</v>
      </c>
      <c r="L138" s="6" t="s">
        <v>150</v>
      </c>
      <c r="M138" s="6"/>
      <c r="N138" s="6"/>
      <c r="O138" s="26">
        <v>2.58E-2</v>
      </c>
      <c r="P138" s="26">
        <v>0</v>
      </c>
      <c r="Q138" s="26">
        <v>853.06</v>
      </c>
      <c r="R138" s="26">
        <v>0</v>
      </c>
      <c r="S138" s="26">
        <v>-5.0715769999999998E-5</v>
      </c>
      <c r="T138" s="26">
        <v>0</v>
      </c>
      <c r="U138" s="7">
        <f t="shared" ref="U138:U141" si="299">O138-0.025</f>
        <v>7.9999999999999863E-4</v>
      </c>
      <c r="V138" s="7">
        <f t="shared" si="260"/>
        <v>0</v>
      </c>
      <c r="W138" s="7">
        <f t="shared" si="261"/>
        <v>853.06</v>
      </c>
      <c r="X138" s="7">
        <f t="shared" si="262"/>
        <v>0</v>
      </c>
      <c r="Y138" s="7">
        <f t="shared" ref="Y138:Y141" si="300">S138</f>
        <v>-5.0715769999999998E-5</v>
      </c>
      <c r="Z138" s="7">
        <f t="shared" si="263"/>
        <v>0</v>
      </c>
      <c r="AA138" s="7">
        <f t="shared" si="255"/>
        <v>-1.3034604182382457</v>
      </c>
      <c r="AB138" s="7">
        <f t="shared" ref="AB138:AB141" si="301">V138</f>
        <v>0</v>
      </c>
      <c r="AC138" s="7">
        <f t="shared" si="256"/>
        <v>853.05824140736695</v>
      </c>
      <c r="AD138" s="7">
        <f t="shared" si="292"/>
        <v>0</v>
      </c>
      <c r="AE138" s="7">
        <f t="shared" ref="AE138:AE141" si="302">S138-0.0027</f>
        <v>-2.7507157700000003E-3</v>
      </c>
      <c r="AF138" s="7">
        <f t="shared" si="293"/>
        <v>0</v>
      </c>
      <c r="AG138" s="7">
        <f t="shared" si="257"/>
        <v>2.58E-2</v>
      </c>
      <c r="AH138" s="7">
        <f t="shared" si="258"/>
        <v>0</v>
      </c>
      <c r="AI138" s="7">
        <f t="shared" si="259"/>
        <v>1292.3451</v>
      </c>
      <c r="AJ138" s="7">
        <f t="shared" si="294"/>
        <v>0</v>
      </c>
      <c r="AK138" s="7">
        <f t="shared" ref="AK138:AK141" si="303">S138</f>
        <v>-5.0715769999999998E-5</v>
      </c>
      <c r="AL138" s="7">
        <f t="shared" si="265"/>
        <v>0</v>
      </c>
      <c r="AM138" s="7">
        <f t="shared" ref="AM138:AM141" si="304">AG138</f>
        <v>2.58E-2</v>
      </c>
      <c r="AN138" s="7">
        <f t="shared" ref="AN138:AN141" si="305">AH138*COS(0.02092*PI()/180)-AI138*SIN(0.02092*PI()/180)-2.4386</f>
        <v>-2.9104647537575419</v>
      </c>
      <c r="AO138" s="7">
        <f t="shared" ref="AO138:AO141" si="306">AH138*SIN(0.02092*PI()/180)+AI138*COS(0.02092*PI()/180)+1994.492</f>
        <v>3286.8370138556902</v>
      </c>
      <c r="AP138" s="7">
        <f t="shared" si="295"/>
        <v>3.6499999999999998E-4</v>
      </c>
      <c r="AQ138" s="7">
        <f t="shared" ref="AQ138:AQ141" si="307">AK138</f>
        <v>-5.0715769999999998E-5</v>
      </c>
      <c r="AR138" s="7">
        <f t="shared" si="266"/>
        <v>0</v>
      </c>
      <c r="AS138" s="7">
        <f t="shared" ref="AS138:AS141" si="308">(AG138+17.5)*COS(-0.483808*PI()/180)+(AI138-1338.818)*SIN(-0.483808*PI()/180)</f>
        <v>17.91758967424434</v>
      </c>
      <c r="AT138" s="7">
        <f t="shared" si="298"/>
        <v>0.11</v>
      </c>
      <c r="AU138" s="7">
        <f t="shared" ref="AU138:AU141" si="309">-(AG138+17.5)*SIN(-0.483808*PI()/180)+(AI138-1338.818)*COS(-0.483808*PI()/180)</f>
        <v>-46.323256365624935</v>
      </c>
      <c r="AV138" s="30">
        <f t="shared" si="296"/>
        <v>0</v>
      </c>
      <c r="AW138" s="7">
        <f t="shared" ref="AW138:AW141" si="310">AK138-0.483808*PI()/180</f>
        <v>-8.4947583174887244E-3</v>
      </c>
      <c r="AX138" s="7">
        <f t="shared" si="297"/>
        <v>0</v>
      </c>
    </row>
    <row r="139" spans="1:50">
      <c r="A139" t="str">
        <f t="shared" si="264"/>
        <v>PIPE.3291.T9</v>
      </c>
      <c r="B139" t="str">
        <f t="shared" si="254"/>
        <v>SA1_XTD9_PIPE</v>
      </c>
      <c r="C139" s="1" t="s">
        <v>48</v>
      </c>
      <c r="D139" s="2" t="s">
        <v>49</v>
      </c>
      <c r="E139" s="2" t="s">
        <v>97</v>
      </c>
      <c r="F139" s="2" t="s">
        <v>97</v>
      </c>
      <c r="G139" s="2" t="s">
        <v>148</v>
      </c>
      <c r="H139" s="2"/>
      <c r="I139" s="15" t="s">
        <v>149</v>
      </c>
      <c r="J139" s="1"/>
      <c r="K139" s="8">
        <v>73</v>
      </c>
      <c r="L139" s="6" t="s">
        <v>150</v>
      </c>
      <c r="M139" s="6"/>
      <c r="N139" s="6"/>
      <c r="O139" s="26">
        <v>2.5600000000000001E-2</v>
      </c>
      <c r="P139" s="26">
        <v>0</v>
      </c>
      <c r="Q139" s="26">
        <v>856.76</v>
      </c>
      <c r="R139" s="26">
        <v>0</v>
      </c>
      <c r="S139" s="26">
        <v>-5.0715769999999998E-5</v>
      </c>
      <c r="T139" s="26">
        <v>0</v>
      </c>
      <c r="U139" s="7">
        <f t="shared" si="299"/>
        <v>5.9999999999999984E-4</v>
      </c>
      <c r="V139" s="7">
        <f t="shared" si="260"/>
        <v>0</v>
      </c>
      <c r="W139" s="7">
        <f t="shared" si="261"/>
        <v>856.76</v>
      </c>
      <c r="X139" s="7">
        <f t="shared" si="262"/>
        <v>0</v>
      </c>
      <c r="Y139" s="7">
        <f t="shared" si="300"/>
        <v>-5.0715769999999998E-5</v>
      </c>
      <c r="Z139" s="7">
        <f t="shared" si="263"/>
        <v>0</v>
      </c>
      <c r="AA139" s="7">
        <f t="shared" si="255"/>
        <v>-1.3136504053714007</v>
      </c>
      <c r="AB139" s="7">
        <f t="shared" si="301"/>
        <v>0</v>
      </c>
      <c r="AC139" s="7">
        <f t="shared" si="256"/>
        <v>856.75822738087584</v>
      </c>
      <c r="AD139" s="7">
        <f t="shared" si="292"/>
        <v>0</v>
      </c>
      <c r="AE139" s="7">
        <f t="shared" si="302"/>
        <v>-2.7507157700000003E-3</v>
      </c>
      <c r="AF139" s="7">
        <f t="shared" si="293"/>
        <v>0</v>
      </c>
      <c r="AG139" s="7">
        <f t="shared" si="257"/>
        <v>2.5600000000000001E-2</v>
      </c>
      <c r="AH139" s="7">
        <f t="shared" si="258"/>
        <v>0</v>
      </c>
      <c r="AI139" s="7">
        <f t="shared" si="259"/>
        <v>1296.0451</v>
      </c>
      <c r="AJ139" s="7">
        <f t="shared" si="294"/>
        <v>0</v>
      </c>
      <c r="AK139" s="7">
        <f t="shared" si="303"/>
        <v>-5.0715769999999998E-5</v>
      </c>
      <c r="AL139" s="7">
        <f t="shared" si="265"/>
        <v>0</v>
      </c>
      <c r="AM139" s="7">
        <f t="shared" si="304"/>
        <v>2.5600000000000001E-2</v>
      </c>
      <c r="AN139" s="7">
        <f t="shared" si="305"/>
        <v>-2.9118157083817389</v>
      </c>
      <c r="AO139" s="7">
        <f t="shared" si="306"/>
        <v>3290.5370136090578</v>
      </c>
      <c r="AP139" s="7">
        <f t="shared" si="295"/>
        <v>3.6499999999999998E-4</v>
      </c>
      <c r="AQ139" s="7">
        <f t="shared" si="307"/>
        <v>-5.0715769999999998E-5</v>
      </c>
      <c r="AR139" s="7">
        <f t="shared" si="266"/>
        <v>0</v>
      </c>
      <c r="AS139" s="7">
        <f t="shared" si="308"/>
        <v>17.886147095227585</v>
      </c>
      <c r="AT139" s="7">
        <f t="shared" si="298"/>
        <v>0.11</v>
      </c>
      <c r="AU139" s="7">
        <f t="shared" si="309"/>
        <v>-42.623389962060457</v>
      </c>
      <c r="AV139" s="30">
        <f t="shared" si="296"/>
        <v>0</v>
      </c>
      <c r="AW139" s="7">
        <f t="shared" si="310"/>
        <v>-8.4947583174887244E-3</v>
      </c>
      <c r="AX139" s="7">
        <f t="shared" si="297"/>
        <v>0</v>
      </c>
    </row>
    <row r="140" spans="1:50">
      <c r="A140" t="str">
        <f t="shared" si="264"/>
        <v>PIPE.3295.T9</v>
      </c>
      <c r="B140" t="str">
        <f t="shared" si="254"/>
        <v>SA1_XTD9_PIPE</v>
      </c>
      <c r="C140" s="1" t="s">
        <v>48</v>
      </c>
      <c r="D140" s="2" t="s">
        <v>49</v>
      </c>
      <c r="E140" s="2" t="s">
        <v>97</v>
      </c>
      <c r="F140" s="2" t="s">
        <v>97</v>
      </c>
      <c r="G140" s="2" t="s">
        <v>148</v>
      </c>
      <c r="H140" s="2"/>
      <c r="I140" s="15" t="s">
        <v>149</v>
      </c>
      <c r="J140" s="1"/>
      <c r="K140" s="8">
        <v>73</v>
      </c>
      <c r="L140" s="6" t="s">
        <v>150</v>
      </c>
      <c r="M140" s="6"/>
      <c r="N140" s="6"/>
      <c r="O140" s="26">
        <v>2.5399999999999999E-2</v>
      </c>
      <c r="P140" s="26">
        <v>0</v>
      </c>
      <c r="Q140" s="26">
        <v>861.36</v>
      </c>
      <c r="R140" s="26">
        <v>0</v>
      </c>
      <c r="S140" s="26">
        <v>-5.0715769999999998E-5</v>
      </c>
      <c r="T140" s="26">
        <v>0</v>
      </c>
      <c r="U140" s="7">
        <f t="shared" si="299"/>
        <v>3.9999999999999758E-4</v>
      </c>
      <c r="V140" s="7">
        <f t="shared" si="260"/>
        <v>0</v>
      </c>
      <c r="W140" s="7">
        <f t="shared" si="261"/>
        <v>861.36</v>
      </c>
      <c r="X140" s="7">
        <f t="shared" si="262"/>
        <v>0</v>
      </c>
      <c r="Y140" s="7">
        <f t="shared" si="300"/>
        <v>-5.0715769999999998E-5</v>
      </c>
      <c r="Z140" s="7">
        <f t="shared" si="263"/>
        <v>0</v>
      </c>
      <c r="AA140" s="7">
        <f t="shared" si="255"/>
        <v>-1.3262703895521066</v>
      </c>
      <c r="AB140" s="7">
        <f t="shared" si="301"/>
        <v>0</v>
      </c>
      <c r="AC140" s="7">
        <f t="shared" si="256"/>
        <v>861.35821007388677</v>
      </c>
      <c r="AD140" s="7">
        <f t="shared" si="292"/>
        <v>0</v>
      </c>
      <c r="AE140" s="7">
        <f t="shared" si="302"/>
        <v>-2.7507157700000003E-3</v>
      </c>
      <c r="AF140" s="7">
        <f t="shared" si="293"/>
        <v>0</v>
      </c>
      <c r="AG140" s="7">
        <f t="shared" si="257"/>
        <v>2.5399999999999999E-2</v>
      </c>
      <c r="AH140" s="7">
        <f t="shared" si="258"/>
        <v>0</v>
      </c>
      <c r="AI140" s="7">
        <f t="shared" si="259"/>
        <v>1300.6451</v>
      </c>
      <c r="AJ140" s="7">
        <f t="shared" si="294"/>
        <v>0</v>
      </c>
      <c r="AK140" s="7">
        <f t="shared" si="303"/>
        <v>-5.0715769999999998E-5</v>
      </c>
      <c r="AL140" s="7">
        <f t="shared" si="265"/>
        <v>0</v>
      </c>
      <c r="AM140" s="7">
        <f t="shared" si="304"/>
        <v>2.5399999999999999E-2</v>
      </c>
      <c r="AN140" s="7">
        <f t="shared" si="305"/>
        <v>-2.9134952735901996</v>
      </c>
      <c r="AO140" s="7">
        <f t="shared" si="306"/>
        <v>3295.1370133024338</v>
      </c>
      <c r="AP140" s="7">
        <f t="shared" si="295"/>
        <v>3.6499999999999998E-4</v>
      </c>
      <c r="AQ140" s="7">
        <f t="shared" si="307"/>
        <v>-5.0715769999999998E-5</v>
      </c>
      <c r="AR140" s="7">
        <f t="shared" si="266"/>
        <v>0</v>
      </c>
      <c r="AS140" s="7">
        <f t="shared" si="308"/>
        <v>17.847104968229157</v>
      </c>
      <c r="AT140" s="7">
        <f t="shared" si="298"/>
        <v>0.11</v>
      </c>
      <c r="AU140" s="7">
        <f t="shared" si="309"/>
        <v>-38.023555644140018</v>
      </c>
      <c r="AV140" s="30">
        <f t="shared" si="296"/>
        <v>0</v>
      </c>
      <c r="AW140" s="7">
        <f t="shared" si="310"/>
        <v>-8.4947583174887244E-3</v>
      </c>
      <c r="AX140" s="7">
        <f t="shared" si="297"/>
        <v>0</v>
      </c>
    </row>
    <row r="141" spans="1:50">
      <c r="A141" t="str">
        <f t="shared" si="264"/>
        <v>PIPE.3297.T9</v>
      </c>
      <c r="B141" t="str">
        <f t="shared" ref="B141:B218" si="311">IF( H141&gt;0, CONCATENATE(D141,"_",F141,"_",G141,"-",H141),CONCATENATE(D141,"_",F141,"_",G141) )</f>
        <v>SA1_XTD9_PIPE</v>
      </c>
      <c r="C141" s="1" t="s">
        <v>48</v>
      </c>
      <c r="D141" s="2" t="s">
        <v>49</v>
      </c>
      <c r="E141" s="2" t="s">
        <v>97</v>
      </c>
      <c r="F141" s="2" t="s">
        <v>97</v>
      </c>
      <c r="G141" s="2" t="s">
        <v>148</v>
      </c>
      <c r="H141" s="2"/>
      <c r="I141" s="15" t="s">
        <v>149</v>
      </c>
      <c r="J141" s="1"/>
      <c r="K141" s="8">
        <v>73</v>
      </c>
      <c r="L141" s="6" t="s">
        <v>150</v>
      </c>
      <c r="M141" s="6"/>
      <c r="N141" s="6"/>
      <c r="O141" s="26">
        <v>2.53E-2</v>
      </c>
      <c r="P141" s="26">
        <v>0</v>
      </c>
      <c r="Q141" s="26">
        <v>862.76</v>
      </c>
      <c r="R141" s="26">
        <v>0</v>
      </c>
      <c r="S141" s="26">
        <v>-5.0715769999999998E-5</v>
      </c>
      <c r="T141" s="26">
        <v>0</v>
      </c>
      <c r="U141" s="7">
        <f t="shared" si="299"/>
        <v>2.9999999999999818E-4</v>
      </c>
      <c r="V141" s="7">
        <f t="shared" si="260"/>
        <v>0</v>
      </c>
      <c r="W141" s="7">
        <f t="shared" si="261"/>
        <v>862.76</v>
      </c>
      <c r="X141" s="7">
        <f t="shared" si="262"/>
        <v>0</v>
      </c>
      <c r="Y141" s="7">
        <f t="shared" si="300"/>
        <v>-5.0715769999999998E-5</v>
      </c>
      <c r="Z141" s="7">
        <f t="shared" si="263"/>
        <v>0</v>
      </c>
      <c r="AA141" s="7">
        <f t="shared" si="255"/>
        <v>-1.3301503845949085</v>
      </c>
      <c r="AB141" s="7">
        <f t="shared" si="301"/>
        <v>0</v>
      </c>
      <c r="AC141" s="7">
        <f t="shared" si="256"/>
        <v>862.75820470089002</v>
      </c>
      <c r="AD141" s="7">
        <f t="shared" si="292"/>
        <v>0</v>
      </c>
      <c r="AE141" s="7">
        <f t="shared" si="302"/>
        <v>-2.7507157700000003E-3</v>
      </c>
      <c r="AF141" s="7">
        <f t="shared" si="293"/>
        <v>0</v>
      </c>
      <c r="AG141" s="7">
        <f t="shared" si="257"/>
        <v>2.53E-2</v>
      </c>
      <c r="AH141" s="7">
        <f t="shared" si="258"/>
        <v>0</v>
      </c>
      <c r="AI141" s="7">
        <f t="shared" si="259"/>
        <v>1302.0451</v>
      </c>
      <c r="AJ141" s="7">
        <f t="shared" si="294"/>
        <v>0</v>
      </c>
      <c r="AK141" s="7">
        <f t="shared" si="303"/>
        <v>-5.0715769999999998E-5</v>
      </c>
      <c r="AL141" s="7">
        <f t="shared" si="265"/>
        <v>0</v>
      </c>
      <c r="AM141" s="7">
        <f t="shared" si="304"/>
        <v>2.53E-2</v>
      </c>
      <c r="AN141" s="7">
        <f t="shared" si="305"/>
        <v>-2.9140064456101658</v>
      </c>
      <c r="AO141" s="7">
        <f t="shared" si="306"/>
        <v>3296.5370132091139</v>
      </c>
      <c r="AP141" s="7">
        <f t="shared" si="295"/>
        <v>3.6499999999999998E-4</v>
      </c>
      <c r="AQ141" s="7">
        <f t="shared" si="307"/>
        <v>-5.0715769999999998E-5</v>
      </c>
      <c r="AR141" s="7">
        <f t="shared" si="266"/>
        <v>0</v>
      </c>
      <c r="AS141" s="7">
        <f t="shared" si="308"/>
        <v>17.835183452711615</v>
      </c>
      <c r="AT141" s="7">
        <f t="shared" si="298"/>
        <v>0.11</v>
      </c>
      <c r="AU141" s="7">
        <f t="shared" si="309"/>
        <v>-36.62360639953576</v>
      </c>
      <c r="AV141" s="30">
        <f t="shared" si="296"/>
        <v>0</v>
      </c>
      <c r="AW141" s="7">
        <f t="shared" si="310"/>
        <v>-8.4947583174887244E-3</v>
      </c>
      <c r="AX141" s="7">
        <f t="shared" si="297"/>
        <v>0</v>
      </c>
    </row>
    <row r="142" spans="1:50">
      <c r="A142" t="str">
        <f t="shared" si="264"/>
        <v>PIPE.3301.T9</v>
      </c>
      <c r="B142" t="str">
        <f t="shared" si="311"/>
        <v>SA1_XTD9_PIPE</v>
      </c>
      <c r="C142" s="1" t="s">
        <v>48</v>
      </c>
      <c r="D142" s="2" t="s">
        <v>49</v>
      </c>
      <c r="E142" s="2" t="s">
        <v>97</v>
      </c>
      <c r="F142" s="2" t="s">
        <v>97</v>
      </c>
      <c r="G142" s="2" t="s">
        <v>148</v>
      </c>
      <c r="H142" s="2"/>
      <c r="I142" s="15" t="s">
        <v>149</v>
      </c>
      <c r="J142" s="1"/>
      <c r="K142" s="8">
        <v>73</v>
      </c>
      <c r="L142" s="6" t="s">
        <v>150</v>
      </c>
      <c r="M142" s="6"/>
      <c r="N142" s="6"/>
      <c r="O142" s="26">
        <v>2.5100000000000001E-2</v>
      </c>
      <c r="P142" s="26">
        <v>0</v>
      </c>
      <c r="Q142" s="26">
        <v>867.36</v>
      </c>
      <c r="R142" s="26">
        <v>0</v>
      </c>
      <c r="S142" s="26">
        <v>-5.0715769999999998E-5</v>
      </c>
      <c r="T142" s="26">
        <v>0</v>
      </c>
      <c r="U142" s="7">
        <f t="shared" si="194"/>
        <v>9.9999999999999395E-5</v>
      </c>
      <c r="V142" s="7">
        <f t="shared" si="260"/>
        <v>0</v>
      </c>
      <c r="W142" s="7">
        <f t="shared" si="261"/>
        <v>867.36</v>
      </c>
      <c r="X142" s="7">
        <f t="shared" si="262"/>
        <v>0</v>
      </c>
      <c r="Y142" s="7">
        <f t="shared" si="145"/>
        <v>-5.0715769999999998E-5</v>
      </c>
      <c r="Z142" s="7">
        <f t="shared" si="263"/>
        <v>0</v>
      </c>
      <c r="AA142" s="7">
        <f t="shared" ref="AA142:AA219" si="312">U142*COS(-0.0027)+(W142-370)*SIN(-0.0027)</f>
        <v>-1.3427703687756145</v>
      </c>
      <c r="AB142" s="7">
        <f t="shared" si="216"/>
        <v>0</v>
      </c>
      <c r="AC142" s="7">
        <f t="shared" ref="AC142:AC219" si="313">-U142*SIN(-0.0027)+(W142-370)*COS(-0.0027)+370</f>
        <v>867.35818739390095</v>
      </c>
      <c r="AD142" s="7">
        <f t="shared" si="292"/>
        <v>0</v>
      </c>
      <c r="AE142" s="7">
        <f t="shared" si="146"/>
        <v>-2.7507157700000003E-3</v>
      </c>
      <c r="AF142" s="7">
        <f t="shared" si="293"/>
        <v>0</v>
      </c>
      <c r="AG142" s="7">
        <f t="shared" ref="AG142:AG219" si="314">O142</f>
        <v>2.5100000000000001E-2</v>
      </c>
      <c r="AH142" s="7">
        <f t="shared" ref="AH142:AH219" si="315">P142</f>
        <v>0</v>
      </c>
      <c r="AI142" s="7">
        <f t="shared" ref="AI142:AI219" si="316">Q142+244.0851+195.2</f>
        <v>1306.6451</v>
      </c>
      <c r="AJ142" s="7">
        <f t="shared" si="294"/>
        <v>0</v>
      </c>
      <c r="AK142" s="7">
        <f t="shared" si="147"/>
        <v>-5.0715769999999998E-5</v>
      </c>
      <c r="AL142" s="7">
        <f t="shared" si="265"/>
        <v>0</v>
      </c>
      <c r="AM142" s="7">
        <f t="shared" si="217"/>
        <v>2.5100000000000001E-2</v>
      </c>
      <c r="AN142" s="7">
        <f t="shared" si="218"/>
        <v>-2.9156860108186264</v>
      </c>
      <c r="AO142" s="7">
        <f t="shared" si="219"/>
        <v>3301.1370129024899</v>
      </c>
      <c r="AP142" s="7">
        <f t="shared" si="295"/>
        <v>3.6499999999999998E-4</v>
      </c>
      <c r="AQ142" s="7">
        <f t="shared" si="148"/>
        <v>-5.0715769999999998E-5</v>
      </c>
      <c r="AR142" s="7">
        <f t="shared" si="266"/>
        <v>0</v>
      </c>
      <c r="AS142" s="7">
        <f t="shared" si="220"/>
        <v>17.796141325713183</v>
      </c>
      <c r="AT142" s="7">
        <f t="shared" si="298"/>
        <v>0.11</v>
      </c>
      <c r="AU142" s="7">
        <f t="shared" si="222"/>
        <v>-32.023772081615327</v>
      </c>
      <c r="AV142" s="30">
        <f t="shared" si="296"/>
        <v>0</v>
      </c>
      <c r="AW142" s="7">
        <f t="shared" si="202"/>
        <v>-8.4947583174887244E-3</v>
      </c>
      <c r="AX142" s="7">
        <f t="shared" si="297"/>
        <v>0</v>
      </c>
    </row>
    <row r="143" spans="1:50">
      <c r="A143" t="str">
        <f t="shared" si="264"/>
        <v>PIPE.3302.T9</v>
      </c>
      <c r="B143" t="str">
        <f t="shared" si="311"/>
        <v>SA1_XTD9_PIPE</v>
      </c>
      <c r="C143" s="1" t="s">
        <v>48</v>
      </c>
      <c r="D143" s="2" t="s">
        <v>49</v>
      </c>
      <c r="E143" s="2" t="s">
        <v>97</v>
      </c>
      <c r="F143" s="2" t="s">
        <v>97</v>
      </c>
      <c r="G143" s="2" t="s">
        <v>148</v>
      </c>
      <c r="H143" s="2"/>
      <c r="I143" s="15" t="s">
        <v>149</v>
      </c>
      <c r="J143" s="1"/>
      <c r="K143" s="8">
        <v>73</v>
      </c>
      <c r="L143" s="6" t="s">
        <v>150</v>
      </c>
      <c r="M143" s="6"/>
      <c r="N143" s="6"/>
      <c r="O143" s="26">
        <v>2.5000000000000001E-2</v>
      </c>
      <c r="P143" s="26">
        <v>0</v>
      </c>
      <c r="Q143" s="26">
        <v>868.41800000000001</v>
      </c>
      <c r="R143" s="26">
        <v>0</v>
      </c>
      <c r="S143" s="26">
        <v>-5.0715769999999998E-5</v>
      </c>
      <c r="T143" s="26">
        <v>0</v>
      </c>
      <c r="U143" s="7">
        <f t="shared" si="194"/>
        <v>0</v>
      </c>
      <c r="V143" s="7">
        <f t="shared" ref="V143:V220" si="317">P143</f>
        <v>0</v>
      </c>
      <c r="W143" s="7">
        <f t="shared" ref="W143:W220" si="318">Q143</f>
        <v>868.41800000000001</v>
      </c>
      <c r="X143" s="7">
        <f t="shared" ref="X143:X220" si="319">R143</f>
        <v>0</v>
      </c>
      <c r="Y143" s="7">
        <f t="shared" si="145"/>
        <v>-5.0715769999999998E-5</v>
      </c>
      <c r="Z143" s="7">
        <f t="shared" ref="Z143:Z220" si="320">T143</f>
        <v>0</v>
      </c>
      <c r="AA143" s="7">
        <f t="shared" si="312"/>
        <v>-1.3457269649403469</v>
      </c>
      <c r="AB143" s="7">
        <f t="shared" si="216"/>
        <v>0</v>
      </c>
      <c r="AC143" s="7">
        <f t="shared" si="313"/>
        <v>868.41618326749358</v>
      </c>
      <c r="AD143" s="7">
        <f t="shared" si="292"/>
        <v>0</v>
      </c>
      <c r="AE143" s="7">
        <f t="shared" si="146"/>
        <v>-2.7507157700000003E-3</v>
      </c>
      <c r="AF143" s="7">
        <f t="shared" si="293"/>
        <v>0</v>
      </c>
      <c r="AG143" s="7">
        <f t="shared" si="314"/>
        <v>2.5000000000000001E-2</v>
      </c>
      <c r="AH143" s="7">
        <f t="shared" si="315"/>
        <v>0</v>
      </c>
      <c r="AI143" s="7">
        <f t="shared" si="316"/>
        <v>1307.7030999999999</v>
      </c>
      <c r="AJ143" s="7">
        <f t="shared" si="294"/>
        <v>0</v>
      </c>
      <c r="AK143" s="7">
        <f t="shared" si="147"/>
        <v>-5.0715769999999998E-5</v>
      </c>
      <c r="AL143" s="7">
        <f t="shared" si="265"/>
        <v>0</v>
      </c>
      <c r="AM143" s="7">
        <f t="shared" si="217"/>
        <v>2.5000000000000001E-2</v>
      </c>
      <c r="AN143" s="7">
        <f t="shared" si="218"/>
        <v>-2.9160723108165723</v>
      </c>
      <c r="AO143" s="7">
        <f t="shared" si="219"/>
        <v>3302.1950128319663</v>
      </c>
      <c r="AP143" s="7">
        <f t="shared" si="295"/>
        <v>3.6499999999999998E-4</v>
      </c>
      <c r="AQ143" s="7">
        <f t="shared" si="148"/>
        <v>-5.0715769999999998E-5</v>
      </c>
      <c r="AR143" s="7">
        <f t="shared" si="266"/>
        <v>0</v>
      </c>
      <c r="AS143" s="7">
        <f t="shared" si="220"/>
        <v>17.787107638428679</v>
      </c>
      <c r="AT143" s="7">
        <f t="shared" si="298"/>
        <v>0.11</v>
      </c>
      <c r="AU143" s="7">
        <f t="shared" si="222"/>
        <v>-30.96581064446649</v>
      </c>
      <c r="AV143" s="30">
        <f t="shared" si="296"/>
        <v>0</v>
      </c>
      <c r="AW143" s="7">
        <f t="shared" si="202"/>
        <v>-8.4947583174887244E-3</v>
      </c>
      <c r="AX143" s="7">
        <f t="shared" si="297"/>
        <v>0</v>
      </c>
    </row>
    <row r="144" spans="1:50">
      <c r="A144" s="55" t="str">
        <f t="shared" ref="A144:A221" si="321">IF( H144="", CONCATENATE(G144,".",ROUND(AO144,0),".",C144),CONCATENATE(G144,"-",H144,".",ROUND(AO144,0),".",C144))</f>
        <v>PBLM.3302.T9</v>
      </c>
      <c r="B144" t="str">
        <f t="shared" si="311"/>
        <v>SPB_XTD9_PBLM</v>
      </c>
      <c r="C144" s="1" t="s">
        <v>48</v>
      </c>
      <c r="D144" s="2" t="s">
        <v>102</v>
      </c>
      <c r="E144" s="2" t="s">
        <v>97</v>
      </c>
      <c r="F144" s="2" t="s">
        <v>97</v>
      </c>
      <c r="G144" s="2" t="s">
        <v>82</v>
      </c>
      <c r="H144" s="2"/>
      <c r="I144" s="15" t="s">
        <v>82</v>
      </c>
      <c r="J144" s="1"/>
      <c r="K144" s="8">
        <v>73</v>
      </c>
      <c r="L144" s="6" t="s">
        <v>99</v>
      </c>
      <c r="M144" s="6"/>
      <c r="N144" s="6"/>
      <c r="O144" s="26">
        <v>0.03</v>
      </c>
      <c r="P144" s="26">
        <v>0</v>
      </c>
      <c r="Q144" s="26">
        <v>868.64</v>
      </c>
      <c r="R144" s="26">
        <v>0</v>
      </c>
      <c r="S144" s="26">
        <v>0</v>
      </c>
      <c r="T144" s="26">
        <v>0</v>
      </c>
      <c r="U144" s="7">
        <f t="shared" ref="U144:U220" si="322">O144-0.025</f>
        <v>4.9999999999999975E-3</v>
      </c>
      <c r="V144" s="7">
        <f t="shared" si="317"/>
        <v>0</v>
      </c>
      <c r="W144" s="7">
        <f t="shared" si="318"/>
        <v>868.64</v>
      </c>
      <c r="X144" s="7">
        <f t="shared" si="319"/>
        <v>0</v>
      </c>
      <c r="Y144" s="7">
        <f t="shared" ref="Y144:Y220" si="323">S144</f>
        <v>0</v>
      </c>
      <c r="Z144" s="7">
        <f t="shared" si="320"/>
        <v>0</v>
      </c>
      <c r="AA144" s="7">
        <f t="shared" si="312"/>
        <v>-1.3413263824370651</v>
      </c>
      <c r="AB144" s="7">
        <f t="shared" ref="AB144:AB220" si="324">V144</f>
        <v>0</v>
      </c>
      <c r="AC144" s="7">
        <f t="shared" si="313"/>
        <v>868.63819595828772</v>
      </c>
      <c r="AD144" s="7">
        <f t="shared" si="292"/>
        <v>0</v>
      </c>
      <c r="AE144" s="7">
        <f t="shared" ref="AE144:AE220" si="325">S144-0.0027</f>
        <v>-2.7000000000000001E-3</v>
      </c>
      <c r="AF144" s="7">
        <f t="shared" si="293"/>
        <v>0</v>
      </c>
      <c r="AG144" s="7">
        <f t="shared" si="314"/>
        <v>0.03</v>
      </c>
      <c r="AH144" s="7">
        <f t="shared" si="315"/>
        <v>0</v>
      </c>
      <c r="AI144" s="7">
        <f t="shared" si="316"/>
        <v>1307.9251000000002</v>
      </c>
      <c r="AJ144" s="7">
        <f t="shared" si="294"/>
        <v>0</v>
      </c>
      <c r="AK144" s="7">
        <f t="shared" ref="AK144:AK284" si="326">S144</f>
        <v>0</v>
      </c>
      <c r="AL144" s="7">
        <f t="shared" si="265"/>
        <v>0</v>
      </c>
      <c r="AM144" s="7">
        <f t="shared" ref="AM144:AM284" si="327">AG144</f>
        <v>0.03</v>
      </c>
      <c r="AN144" s="7">
        <f t="shared" ref="AN144:AN284" si="328">AH144*COS(0.02092*PI()/180)-AI144*SIN(0.02092*PI()/180)-2.4386</f>
        <v>-2.9161533680940241</v>
      </c>
      <c r="AO144" s="7">
        <f t="shared" ref="AO144:AO284" si="329">AH144*SIN(0.02092*PI()/180)+AI144*COS(0.02092*PI()/180)+1994.492</f>
        <v>3302.4170128171686</v>
      </c>
      <c r="AP144" s="7">
        <f t="shared" si="295"/>
        <v>3.6499999999999998E-4</v>
      </c>
      <c r="AQ144" s="7">
        <f t="shared" ref="AQ144:AQ284" si="330">AK144</f>
        <v>0</v>
      </c>
      <c r="AR144" s="7">
        <f t="shared" si="266"/>
        <v>0</v>
      </c>
      <c r="AS144" s="7">
        <f t="shared" ref="AS144:AS284" si="331">(AG144+17.5)*COS(-0.483808*PI()/180)+(AI144-1338.818)*SIN(-0.483808*PI()/180)</f>
        <v>17.790232905006292</v>
      </c>
      <c r="AT144" s="7">
        <f t="shared" ref="AT144" si="332">AH144+0.11</f>
        <v>0.11</v>
      </c>
      <c r="AU144" s="7">
        <f t="shared" ref="AU144:AU284" si="333">-(AG144+17.5)*SIN(-0.483808*PI()/180)+(AI144-1338.818)*COS(-0.483808*PI()/180)</f>
        <v>-30.743776339214101</v>
      </c>
      <c r="AV144" s="30">
        <f t="shared" si="296"/>
        <v>0</v>
      </c>
      <c r="AW144" s="7">
        <f t="shared" ref="AW144:AW284" si="334">AK144-0.483808*PI()/180</f>
        <v>-8.4440425474887251E-3</v>
      </c>
      <c r="AX144" s="7">
        <f t="shared" si="297"/>
        <v>0</v>
      </c>
    </row>
    <row r="145" spans="1:50">
      <c r="A145" s="55" t="str">
        <f t="shared" si="321"/>
        <v>COLB.3303.T9</v>
      </c>
      <c r="B145" t="str">
        <f t="shared" si="311"/>
        <v>SPB_XTD9_COLB</v>
      </c>
      <c r="C145" s="1" t="s">
        <v>48</v>
      </c>
      <c r="D145" s="2" t="s">
        <v>102</v>
      </c>
      <c r="E145" s="2" t="s">
        <v>97</v>
      </c>
      <c r="F145" s="2" t="s">
        <v>97</v>
      </c>
      <c r="G145" s="2" t="s">
        <v>112</v>
      </c>
      <c r="H145" s="2"/>
      <c r="I145" s="15" t="s">
        <v>134</v>
      </c>
      <c r="J145" s="1"/>
      <c r="K145" s="8">
        <v>73</v>
      </c>
      <c r="L145" s="6" t="s">
        <v>100</v>
      </c>
      <c r="M145" s="6"/>
      <c r="N145" s="6"/>
      <c r="O145" s="26">
        <v>0.03</v>
      </c>
      <c r="P145" s="26">
        <v>0</v>
      </c>
      <c r="Q145" s="26">
        <v>869.38</v>
      </c>
      <c r="R145" s="26">
        <v>0</v>
      </c>
      <c r="S145" s="26">
        <v>0</v>
      </c>
      <c r="T145" s="26">
        <v>0</v>
      </c>
      <c r="U145" s="7">
        <f t="shared" si="322"/>
        <v>4.9999999999999975E-3</v>
      </c>
      <c r="V145" s="7">
        <f t="shared" si="317"/>
        <v>0</v>
      </c>
      <c r="W145" s="7">
        <f t="shared" si="318"/>
        <v>869.38</v>
      </c>
      <c r="X145" s="7">
        <f t="shared" si="319"/>
        <v>0</v>
      </c>
      <c r="Y145" s="7">
        <f t="shared" si="323"/>
        <v>0</v>
      </c>
      <c r="Z145" s="7">
        <f t="shared" si="320"/>
        <v>0</v>
      </c>
      <c r="AA145" s="7">
        <f t="shared" si="312"/>
        <v>-1.3433243800094961</v>
      </c>
      <c r="AB145" s="7">
        <f t="shared" si="324"/>
        <v>0</v>
      </c>
      <c r="AC145" s="7">
        <f t="shared" si="313"/>
        <v>869.37819326098929</v>
      </c>
      <c r="AD145" s="7">
        <f t="shared" si="292"/>
        <v>0</v>
      </c>
      <c r="AE145" s="7">
        <f t="shared" si="325"/>
        <v>-2.7000000000000001E-3</v>
      </c>
      <c r="AF145" s="7">
        <f t="shared" si="293"/>
        <v>0</v>
      </c>
      <c r="AG145" s="7">
        <f t="shared" si="314"/>
        <v>0.03</v>
      </c>
      <c r="AH145" s="7">
        <f t="shared" si="315"/>
        <v>0</v>
      </c>
      <c r="AI145" s="7">
        <f t="shared" si="316"/>
        <v>1308.6650999999999</v>
      </c>
      <c r="AJ145" s="7">
        <f t="shared" si="294"/>
        <v>0</v>
      </c>
      <c r="AK145" s="7">
        <f t="shared" si="326"/>
        <v>0</v>
      </c>
      <c r="AL145" s="7">
        <f t="shared" si="265"/>
        <v>0</v>
      </c>
      <c r="AM145" s="7">
        <f t="shared" si="327"/>
        <v>0.03</v>
      </c>
      <c r="AN145" s="7">
        <f t="shared" si="328"/>
        <v>-2.9164235590188636</v>
      </c>
      <c r="AO145" s="7">
        <f t="shared" si="329"/>
        <v>3303.1570127678419</v>
      </c>
      <c r="AP145" s="7">
        <f t="shared" si="295"/>
        <v>3.6499999999999998E-4</v>
      </c>
      <c r="AQ145" s="7">
        <f t="shared" si="330"/>
        <v>0</v>
      </c>
      <c r="AR145" s="7">
        <f t="shared" si="266"/>
        <v>0</v>
      </c>
      <c r="AS145" s="7">
        <f t="shared" si="331"/>
        <v>17.783984387776915</v>
      </c>
      <c r="AT145" s="7">
        <f t="shared" ref="AT145" si="335">AH145+0.11</f>
        <v>0.11</v>
      </c>
      <c r="AU145" s="7">
        <f t="shared" si="333"/>
        <v>-30.003802720743746</v>
      </c>
      <c r="AV145" s="30">
        <f t="shared" si="296"/>
        <v>0</v>
      </c>
      <c r="AW145" s="7">
        <f t="shared" si="334"/>
        <v>-8.4440425474887251E-3</v>
      </c>
      <c r="AX145" s="7">
        <f t="shared" si="297"/>
        <v>0</v>
      </c>
    </row>
    <row r="146" spans="1:50">
      <c r="A146" t="str">
        <f t="shared" si="321"/>
        <v>DPS-C1.3304.T9</v>
      </c>
      <c r="B146" t="str">
        <f t="shared" si="311"/>
        <v>SPB_XTD9_DPS-C1</v>
      </c>
      <c r="C146" s="1" t="s">
        <v>48</v>
      </c>
      <c r="D146" s="2" t="s">
        <v>102</v>
      </c>
      <c r="E146" s="2" t="s">
        <v>97</v>
      </c>
      <c r="F146" s="2" t="s">
        <v>97</v>
      </c>
      <c r="G146" s="2" t="s">
        <v>113</v>
      </c>
      <c r="H146" s="2" t="s">
        <v>174</v>
      </c>
      <c r="I146" s="15" t="s">
        <v>131</v>
      </c>
      <c r="J146" s="1"/>
      <c r="K146" s="8">
        <v>73</v>
      </c>
      <c r="L146" s="6" t="s">
        <v>182</v>
      </c>
      <c r="M146" s="6"/>
      <c r="N146" s="6"/>
      <c r="O146" s="26">
        <v>2.5000000000000001E-2</v>
      </c>
      <c r="P146" s="26">
        <v>0</v>
      </c>
      <c r="Q146" s="26">
        <v>870.08799999999997</v>
      </c>
      <c r="R146" s="26">
        <v>0</v>
      </c>
      <c r="S146" s="26">
        <v>0</v>
      </c>
      <c r="T146" s="26">
        <v>0</v>
      </c>
      <c r="U146" s="7">
        <f t="shared" si="322"/>
        <v>0</v>
      </c>
      <c r="V146" s="7">
        <f t="shared" si="317"/>
        <v>0</v>
      </c>
      <c r="W146" s="7">
        <f t="shared" si="318"/>
        <v>870.08799999999997</v>
      </c>
      <c r="X146" s="7">
        <f t="shared" si="319"/>
        <v>0</v>
      </c>
      <c r="Y146" s="7">
        <f t="shared" si="323"/>
        <v>0</v>
      </c>
      <c r="Z146" s="7">
        <f t="shared" si="320"/>
        <v>0</v>
      </c>
      <c r="AA146" s="7">
        <f t="shared" si="312"/>
        <v>-1.3502359594619138</v>
      </c>
      <c r="AB146" s="7">
        <f t="shared" si="324"/>
        <v>0</v>
      </c>
      <c r="AC146" s="7">
        <f t="shared" si="313"/>
        <v>870.08617718034725</v>
      </c>
      <c r="AD146" s="7">
        <f t="shared" si="292"/>
        <v>0</v>
      </c>
      <c r="AE146" s="7">
        <f t="shared" si="325"/>
        <v>-2.7000000000000001E-3</v>
      </c>
      <c r="AF146" s="7">
        <f t="shared" si="293"/>
        <v>0</v>
      </c>
      <c r="AG146" s="7">
        <f t="shared" si="314"/>
        <v>2.5000000000000001E-2</v>
      </c>
      <c r="AH146" s="7">
        <f t="shared" si="315"/>
        <v>0</v>
      </c>
      <c r="AI146" s="7">
        <f t="shared" si="316"/>
        <v>1309.3731</v>
      </c>
      <c r="AJ146" s="7">
        <f t="shared" si="294"/>
        <v>0</v>
      </c>
      <c r="AK146" s="7">
        <f t="shared" si="326"/>
        <v>0</v>
      </c>
      <c r="AL146" s="7">
        <f t="shared" si="265"/>
        <v>0</v>
      </c>
      <c r="AM146" s="7">
        <f t="shared" si="327"/>
        <v>2.5000000000000001E-2</v>
      </c>
      <c r="AN146" s="7">
        <f t="shared" si="328"/>
        <v>-2.916682066011818</v>
      </c>
      <c r="AO146" s="7">
        <f t="shared" si="329"/>
        <v>3303.8650127206488</v>
      </c>
      <c r="AP146" s="7">
        <f t="shared" si="295"/>
        <v>3.6499999999999998E-4</v>
      </c>
      <c r="AQ146" s="7">
        <f t="shared" si="330"/>
        <v>0</v>
      </c>
      <c r="AR146" s="7">
        <f t="shared" si="266"/>
        <v>0</v>
      </c>
      <c r="AS146" s="7">
        <f t="shared" si="331"/>
        <v>17.773006254951564</v>
      </c>
      <c r="AT146" s="7">
        <f t="shared" ref="AT146:AT153" si="336">AH146+0.11</f>
        <v>0.11</v>
      </c>
      <c r="AU146" s="7">
        <f t="shared" si="333"/>
        <v>-29.295870181161202</v>
      </c>
      <c r="AV146" s="30">
        <f t="shared" si="296"/>
        <v>0</v>
      </c>
      <c r="AW146" s="7">
        <f t="shared" si="334"/>
        <v>-8.4440425474887251E-3</v>
      </c>
      <c r="AX146" s="7">
        <f t="shared" si="297"/>
        <v>0</v>
      </c>
    </row>
    <row r="147" spans="1:50">
      <c r="A147" t="str">
        <f t="shared" ref="A147:A148" si="337">IF( H147="", CONCATENATE(G147,".",ROUND(AO147,0),".",C147),CONCATENATE(G147,"-",H147,".",ROUND(AO147,0),".",C147))</f>
        <v>DPS-T1.3305.T9</v>
      </c>
      <c r="B147" t="str">
        <f t="shared" ref="B147:B148" si="338">IF( H147&gt;0, CONCATENATE(D147,"_",F147,"_",G147,"-",H147),CONCATENATE(D147,"_",F147,"_",G147) )</f>
        <v>SPB_XTD9_DPS-T1</v>
      </c>
      <c r="C147" s="1" t="s">
        <v>48</v>
      </c>
      <c r="D147" s="2" t="s">
        <v>102</v>
      </c>
      <c r="E147" s="2" t="s">
        <v>97</v>
      </c>
      <c r="F147" s="2" t="s">
        <v>97</v>
      </c>
      <c r="G147" s="2" t="s">
        <v>113</v>
      </c>
      <c r="H147" s="2" t="s">
        <v>175</v>
      </c>
      <c r="I147" s="15" t="s">
        <v>131</v>
      </c>
      <c r="J147" s="1"/>
      <c r="K147" s="8">
        <v>73</v>
      </c>
      <c r="L147" s="6" t="s">
        <v>182</v>
      </c>
      <c r="M147" s="6"/>
      <c r="N147" s="6"/>
      <c r="O147" s="26">
        <v>2.5000000000000001E-2</v>
      </c>
      <c r="P147" s="26">
        <v>0</v>
      </c>
      <c r="Q147" s="26">
        <v>870.80144999999993</v>
      </c>
      <c r="R147" s="26">
        <v>0</v>
      </c>
      <c r="S147" s="26">
        <v>0</v>
      </c>
      <c r="T147" s="26">
        <v>0</v>
      </c>
      <c r="U147" s="7">
        <f t="shared" ref="U147:U148" si="339">O147-0.025</f>
        <v>0</v>
      </c>
      <c r="V147" s="7">
        <f t="shared" ref="V147:V148" si="340">P147</f>
        <v>0</v>
      </c>
      <c r="W147" s="7">
        <f t="shared" ref="W147:W148" si="341">Q147</f>
        <v>870.80144999999993</v>
      </c>
      <c r="X147" s="7">
        <f t="shared" ref="X147:X148" si="342">R147</f>
        <v>0</v>
      </c>
      <c r="Y147" s="7">
        <f t="shared" ref="Y147:Y148" si="343">S147</f>
        <v>0</v>
      </c>
      <c r="Z147" s="7">
        <f t="shared" ref="Z147:Z148" si="344">T147</f>
        <v>0</v>
      </c>
      <c r="AA147" s="7">
        <f t="shared" ref="AA147:AA148" si="345">U147*COS(-0.0027)+(W147-370)*SIN(-0.0027)</f>
        <v>-1.3521622721214419</v>
      </c>
      <c r="AB147" s="7">
        <f t="shared" ref="AB147:AB148" si="346">V147</f>
        <v>0</v>
      </c>
      <c r="AC147" s="7">
        <f t="shared" ref="AC147:AC148" si="347">-U147*SIN(-0.0027)+(W147-370)*COS(-0.0027)+370</f>
        <v>870.79962457982356</v>
      </c>
      <c r="AD147" s="7">
        <f t="shared" si="292"/>
        <v>0</v>
      </c>
      <c r="AE147" s="7">
        <f t="shared" ref="AE147:AE148" si="348">S147-0.0027</f>
        <v>-2.7000000000000001E-3</v>
      </c>
      <c r="AF147" s="7">
        <f t="shared" si="293"/>
        <v>0</v>
      </c>
      <c r="AG147" s="7">
        <f t="shared" ref="AG147:AG148" si="349">O147</f>
        <v>2.5000000000000001E-2</v>
      </c>
      <c r="AH147" s="7">
        <f t="shared" ref="AH147:AH148" si="350">P147</f>
        <v>0</v>
      </c>
      <c r="AI147" s="7">
        <f t="shared" ref="AI147:AI148" si="351">Q147+244.0851+195.2</f>
        <v>1310.08655</v>
      </c>
      <c r="AJ147" s="7">
        <f t="shared" si="294"/>
        <v>0</v>
      </c>
      <c r="AK147" s="7">
        <f t="shared" ref="AK147:AK148" si="352">S147</f>
        <v>0</v>
      </c>
      <c r="AL147" s="7">
        <f t="shared" si="265"/>
        <v>0</v>
      </c>
      <c r="AM147" s="7">
        <f t="shared" ref="AM147:AM148" si="353">AG147</f>
        <v>2.5000000000000001E-2</v>
      </c>
      <c r="AN147" s="7">
        <f t="shared" ref="AN147:AN148" si="354">AH147*COS(0.02092*PI()/180)-AI147*SIN(0.02092*PI()/180)-2.4386</f>
        <v>-2.9169425629244214</v>
      </c>
      <c r="AO147" s="7">
        <f t="shared" ref="AO147:AO148" si="355">AH147*SIN(0.02092*PI()/180)+AI147*COS(0.02092*PI()/180)+1994.492</f>
        <v>3304.578462673092</v>
      </c>
      <c r="AP147" s="7">
        <f t="shared" si="295"/>
        <v>3.6499999999999998E-4</v>
      </c>
      <c r="AQ147" s="7">
        <f t="shared" ref="AQ147:AQ148" si="356">AK147</f>
        <v>0</v>
      </c>
      <c r="AR147" s="7">
        <f t="shared" si="266"/>
        <v>0</v>
      </c>
      <c r="AS147" s="7">
        <f t="shared" ref="AS147:AS148" si="357">(AG147+17.5)*COS(-0.483808*PI()/180)+(AI147-1338.818)*SIN(-0.483808*PI()/180)</f>
        <v>17.766981924387647</v>
      </c>
      <c r="AT147" s="7">
        <f t="shared" si="336"/>
        <v>0.11</v>
      </c>
      <c r="AU147" s="7">
        <f t="shared" ref="AU147:AU148" si="358">-(AG147+17.5)*SIN(-0.483808*PI()/180)+(AI147-1338.818)*COS(-0.483808*PI()/180)</f>
        <v>-28.582445616164168</v>
      </c>
      <c r="AV147" s="30">
        <f t="shared" si="296"/>
        <v>0</v>
      </c>
      <c r="AW147" s="7">
        <f t="shared" ref="AW147:AW148" si="359">AK147-0.483808*PI()/180</f>
        <v>-8.4440425474887251E-3</v>
      </c>
      <c r="AX147" s="7">
        <f t="shared" si="297"/>
        <v>0</v>
      </c>
    </row>
    <row r="148" spans="1:50">
      <c r="A148" t="str">
        <f t="shared" si="337"/>
        <v>DPS-C2.3305.T9</v>
      </c>
      <c r="B148" t="str">
        <f t="shared" si="338"/>
        <v>SPB_XTD9_DPS-C2</v>
      </c>
      <c r="C148" s="1" t="s">
        <v>48</v>
      </c>
      <c r="D148" s="2" t="s">
        <v>102</v>
      </c>
      <c r="E148" s="2" t="s">
        <v>97</v>
      </c>
      <c r="F148" s="2" t="s">
        <v>97</v>
      </c>
      <c r="G148" s="2" t="s">
        <v>113</v>
      </c>
      <c r="H148" s="2" t="s">
        <v>176</v>
      </c>
      <c r="I148" s="15" t="s">
        <v>131</v>
      </c>
      <c r="J148" s="1"/>
      <c r="K148" s="8">
        <v>73</v>
      </c>
      <c r="L148" s="6" t="s">
        <v>182</v>
      </c>
      <c r="M148" s="6"/>
      <c r="N148" s="6"/>
      <c r="O148" s="26">
        <v>2.5000000000000001E-2</v>
      </c>
      <c r="P148" s="26">
        <v>0</v>
      </c>
      <c r="Q148" s="26">
        <v>871.71</v>
      </c>
      <c r="R148" s="26">
        <v>0</v>
      </c>
      <c r="S148" s="26">
        <v>0</v>
      </c>
      <c r="T148" s="26">
        <v>0</v>
      </c>
      <c r="U148" s="7">
        <f t="shared" si="339"/>
        <v>0</v>
      </c>
      <c r="V148" s="7">
        <f t="shared" si="340"/>
        <v>0</v>
      </c>
      <c r="W148" s="7">
        <f t="shared" si="341"/>
        <v>871.71</v>
      </c>
      <c r="X148" s="7">
        <f t="shared" si="342"/>
        <v>0</v>
      </c>
      <c r="Y148" s="7">
        <f t="shared" si="343"/>
        <v>0</v>
      </c>
      <c r="Z148" s="7">
        <f t="shared" si="344"/>
        <v>0</v>
      </c>
      <c r="AA148" s="7">
        <f t="shared" si="345"/>
        <v>-1.3546153541409449</v>
      </c>
      <c r="AB148" s="7">
        <f t="shared" si="346"/>
        <v>0</v>
      </c>
      <c r="AC148" s="7">
        <f t="shared" si="347"/>
        <v>871.70817126816098</v>
      </c>
      <c r="AD148" s="7">
        <f t="shared" si="292"/>
        <v>0</v>
      </c>
      <c r="AE148" s="7">
        <f t="shared" si="348"/>
        <v>-2.7000000000000001E-3</v>
      </c>
      <c r="AF148" s="7">
        <f t="shared" si="293"/>
        <v>0</v>
      </c>
      <c r="AG148" s="7">
        <f t="shared" si="349"/>
        <v>2.5000000000000001E-2</v>
      </c>
      <c r="AH148" s="7">
        <f t="shared" si="350"/>
        <v>0</v>
      </c>
      <c r="AI148" s="7">
        <f t="shared" si="351"/>
        <v>1310.9951000000001</v>
      </c>
      <c r="AJ148" s="7">
        <f t="shared" si="294"/>
        <v>0</v>
      </c>
      <c r="AK148" s="7">
        <f t="shared" si="352"/>
        <v>0</v>
      </c>
      <c r="AL148" s="7">
        <f t="shared" si="265"/>
        <v>0</v>
      </c>
      <c r="AM148" s="7">
        <f t="shared" si="353"/>
        <v>2.5000000000000001E-2</v>
      </c>
      <c r="AN148" s="7">
        <f t="shared" si="354"/>
        <v>-2.9172742953092361</v>
      </c>
      <c r="AO148" s="7">
        <f t="shared" si="355"/>
        <v>3305.4870126125306</v>
      </c>
      <c r="AP148" s="7">
        <f t="shared" si="295"/>
        <v>3.6499999999999998E-4</v>
      </c>
      <c r="AQ148" s="7">
        <f t="shared" si="356"/>
        <v>0</v>
      </c>
      <c r="AR148" s="7">
        <f t="shared" si="266"/>
        <v>0</v>
      </c>
      <c r="AS148" s="7">
        <f t="shared" si="357"/>
        <v>17.75931018070014</v>
      </c>
      <c r="AT148" s="7">
        <f t="shared" si="336"/>
        <v>0.11</v>
      </c>
      <c r="AU148" s="7">
        <f t="shared" si="358"/>
        <v>-27.673928006621576</v>
      </c>
      <c r="AV148" s="30">
        <f t="shared" si="296"/>
        <v>0</v>
      </c>
      <c r="AW148" s="7">
        <f t="shared" si="359"/>
        <v>-8.4440425474887251E-3</v>
      </c>
      <c r="AX148" s="7">
        <f t="shared" si="297"/>
        <v>0</v>
      </c>
    </row>
    <row r="149" spans="1:50">
      <c r="A149" t="str">
        <f t="shared" ref="A149" si="360">IF( H149="", CONCATENATE(G149,".",ROUND(AO149,0),".",C149),CONCATENATE(G149,"-",H149,".",ROUND(AO149,0),".",C149))</f>
        <v>DPS-T2.3306.T9</v>
      </c>
      <c r="B149" t="str">
        <f t="shared" ref="B149" si="361">IF( H149&gt;0, CONCATENATE(D149,"_",F149,"_",G149,"-",H149),CONCATENATE(D149,"_",F149,"_",G149) )</f>
        <v>SPB_XTD9_DPS-T2</v>
      </c>
      <c r="C149" s="1" t="s">
        <v>48</v>
      </c>
      <c r="D149" s="2" t="s">
        <v>102</v>
      </c>
      <c r="E149" s="2" t="s">
        <v>97</v>
      </c>
      <c r="F149" s="2" t="s">
        <v>97</v>
      </c>
      <c r="G149" s="2" t="s">
        <v>113</v>
      </c>
      <c r="H149" s="2" t="s">
        <v>177</v>
      </c>
      <c r="I149" s="15" t="s">
        <v>131</v>
      </c>
      <c r="J149" s="1"/>
      <c r="K149" s="8">
        <v>73</v>
      </c>
      <c r="L149" s="6" t="s">
        <v>182</v>
      </c>
      <c r="M149" s="6"/>
      <c r="N149" s="6"/>
      <c r="O149" s="26">
        <v>2.5000000000000001E-2</v>
      </c>
      <c r="P149" s="26">
        <v>0</v>
      </c>
      <c r="Q149" s="26">
        <v>872.51495</v>
      </c>
      <c r="R149" s="26">
        <v>0</v>
      </c>
      <c r="S149" s="26">
        <v>0</v>
      </c>
      <c r="T149" s="26">
        <v>0</v>
      </c>
      <c r="U149" s="7">
        <f t="shared" ref="U149" si="362">O149-0.025</f>
        <v>0</v>
      </c>
      <c r="V149" s="7">
        <f t="shared" ref="V149" si="363">P149</f>
        <v>0</v>
      </c>
      <c r="W149" s="7">
        <f t="shared" ref="W149" si="364">Q149</f>
        <v>872.51495</v>
      </c>
      <c r="X149" s="7">
        <f t="shared" ref="X149" si="365">R149</f>
        <v>0</v>
      </c>
      <c r="Y149" s="7">
        <f t="shared" ref="Y149" si="366">S149</f>
        <v>0</v>
      </c>
      <c r="Z149" s="7">
        <f t="shared" ref="Z149" si="367">T149</f>
        <v>0</v>
      </c>
      <c r="AA149" s="7">
        <f t="shared" ref="AA149" si="368">U149*COS(-0.0027)+(W149-370)*SIN(-0.0027)</f>
        <v>-1.3567887165003074</v>
      </c>
      <c r="AB149" s="7">
        <f t="shared" ref="AB149" si="369">V149</f>
        <v>0</v>
      </c>
      <c r="AC149" s="7">
        <f t="shared" ref="AC149" si="370">-U149*SIN(-0.0027)+(W149-370)*COS(-0.0027)+370</f>
        <v>872.51311833412001</v>
      </c>
      <c r="AD149" s="7">
        <f t="shared" si="292"/>
        <v>0</v>
      </c>
      <c r="AE149" s="7">
        <f t="shared" ref="AE149" si="371">S149-0.0027</f>
        <v>-2.7000000000000001E-3</v>
      </c>
      <c r="AF149" s="7">
        <f t="shared" si="293"/>
        <v>0</v>
      </c>
      <c r="AG149" s="7">
        <f t="shared" ref="AG149" si="372">O149</f>
        <v>2.5000000000000001E-2</v>
      </c>
      <c r="AH149" s="7">
        <f t="shared" ref="AH149" si="373">P149</f>
        <v>0</v>
      </c>
      <c r="AI149" s="7">
        <f t="shared" ref="AI149" si="374">Q149+244.0851+195.2</f>
        <v>1311.8000500000001</v>
      </c>
      <c r="AJ149" s="7">
        <f t="shared" si="294"/>
        <v>0</v>
      </c>
      <c r="AK149" s="7">
        <f t="shared" ref="AK149:AL168" si="375">S149</f>
        <v>0</v>
      </c>
      <c r="AL149" s="7">
        <f t="shared" si="375"/>
        <v>0</v>
      </c>
      <c r="AM149" s="7">
        <f t="shared" ref="AM149" si="376">AG149</f>
        <v>2.5000000000000001E-2</v>
      </c>
      <c r="AN149" s="7">
        <f t="shared" ref="AN149" si="377">AH149*COS(0.02092*PI()/180)-AI149*SIN(0.02092*PI()/180)-2.4386</f>
        <v>-2.9175682009645731</v>
      </c>
      <c r="AO149" s="7">
        <f t="shared" ref="AO149" si="378">AH149*SIN(0.02092*PI()/180)+AI149*COS(0.02092*PI()/180)+1994.492</f>
        <v>3306.2919625588747</v>
      </c>
      <c r="AP149" s="7">
        <f t="shared" si="295"/>
        <v>3.6499999999999998E-4</v>
      </c>
      <c r="AQ149" s="7">
        <f t="shared" ref="AQ149:AR168" si="379">AK149</f>
        <v>0</v>
      </c>
      <c r="AR149" s="7">
        <f t="shared" si="379"/>
        <v>0</v>
      </c>
      <c r="AS149" s="7">
        <f t="shared" ref="AS149" si="380">(AG149+17.5)*COS(-0.483808*PI()/180)+(AI149-1338.818)*SIN(-0.483808*PI()/180)</f>
        <v>17.75251322942475</v>
      </c>
      <c r="AT149" s="7">
        <f t="shared" si="336"/>
        <v>0.11</v>
      </c>
      <c r="AU149" s="7">
        <f t="shared" ref="AU149" si="381">-(AG149+17.5)*SIN(-0.483808*PI()/180)+(AI149-1338.818)*COS(-0.483808*PI()/180)</f>
        <v>-26.869006703665008</v>
      </c>
      <c r="AV149" s="30">
        <f t="shared" si="296"/>
        <v>0</v>
      </c>
      <c r="AW149" s="7">
        <f t="shared" ref="AW149" si="382">AK149-0.483808*PI()/180</f>
        <v>-8.4440425474887251E-3</v>
      </c>
      <c r="AX149" s="7">
        <f t="shared" si="297"/>
        <v>0</v>
      </c>
    </row>
    <row r="150" spans="1:50">
      <c r="A150" t="str">
        <f t="shared" si="321"/>
        <v>DPS-C3.3307.T9</v>
      </c>
      <c r="B150" t="str">
        <f t="shared" si="311"/>
        <v>SPB_XTD9_DPS-C3</v>
      </c>
      <c r="C150" s="1" t="s">
        <v>48</v>
      </c>
      <c r="D150" s="2" t="s">
        <v>102</v>
      </c>
      <c r="E150" s="2" t="s">
        <v>97</v>
      </c>
      <c r="F150" s="2" t="s">
        <v>97</v>
      </c>
      <c r="G150" s="2" t="s">
        <v>113</v>
      </c>
      <c r="H150" s="2" t="s">
        <v>178</v>
      </c>
      <c r="I150" s="15" t="s">
        <v>131</v>
      </c>
      <c r="J150" s="1"/>
      <c r="K150" s="8">
        <v>73</v>
      </c>
      <c r="L150" s="6" t="s">
        <v>182</v>
      </c>
      <c r="M150" s="6"/>
      <c r="N150" s="6"/>
      <c r="O150" s="26">
        <v>2.5000000000000001E-2</v>
      </c>
      <c r="P150" s="26">
        <v>0</v>
      </c>
      <c r="Q150" s="26">
        <v>873.31899999999996</v>
      </c>
      <c r="R150" s="26">
        <v>0</v>
      </c>
      <c r="S150" s="26">
        <v>0</v>
      </c>
      <c r="T150" s="26">
        <v>0</v>
      </c>
      <c r="U150" s="7">
        <f t="shared" si="322"/>
        <v>0</v>
      </c>
      <c r="V150" s="7">
        <f t="shared" si="317"/>
        <v>0</v>
      </c>
      <c r="W150" s="7">
        <f t="shared" si="318"/>
        <v>873.31899999999996</v>
      </c>
      <c r="X150" s="7">
        <f t="shared" si="319"/>
        <v>0</v>
      </c>
      <c r="Y150" s="7">
        <f t="shared" si="323"/>
        <v>0</v>
      </c>
      <c r="Z150" s="7">
        <f t="shared" si="320"/>
        <v>0</v>
      </c>
      <c r="AA150" s="7">
        <f t="shared" si="312"/>
        <v>-1.3589596488626221</v>
      </c>
      <c r="AB150" s="7">
        <f t="shared" si="324"/>
        <v>0</v>
      </c>
      <c r="AC150" s="7">
        <f t="shared" si="313"/>
        <v>873.31716540335947</v>
      </c>
      <c r="AD150" s="7">
        <f t="shared" si="292"/>
        <v>0</v>
      </c>
      <c r="AE150" s="7">
        <f t="shared" si="325"/>
        <v>-2.7000000000000001E-3</v>
      </c>
      <c r="AF150" s="7">
        <f t="shared" si="293"/>
        <v>0</v>
      </c>
      <c r="AG150" s="7">
        <f t="shared" si="314"/>
        <v>2.5000000000000001E-2</v>
      </c>
      <c r="AH150" s="7">
        <f t="shared" si="315"/>
        <v>0</v>
      </c>
      <c r="AI150" s="7">
        <f t="shared" si="316"/>
        <v>1312.6041</v>
      </c>
      <c r="AJ150" s="7">
        <f t="shared" si="294"/>
        <v>0</v>
      </c>
      <c r="AK150" s="7">
        <f t="shared" si="326"/>
        <v>0</v>
      </c>
      <c r="AL150" s="7">
        <f t="shared" si="375"/>
        <v>0</v>
      </c>
      <c r="AM150" s="7">
        <f t="shared" si="327"/>
        <v>2.5000000000000001E-2</v>
      </c>
      <c r="AN150" s="7">
        <f t="shared" si="328"/>
        <v>-2.9178617780093261</v>
      </c>
      <c r="AO150" s="7">
        <f t="shared" si="329"/>
        <v>3307.0960125052788</v>
      </c>
      <c r="AP150" s="7">
        <f t="shared" si="295"/>
        <v>3.6499999999999998E-4</v>
      </c>
      <c r="AQ150" s="7">
        <f t="shared" si="330"/>
        <v>0</v>
      </c>
      <c r="AR150" s="7">
        <f t="shared" si="379"/>
        <v>0</v>
      </c>
      <c r="AS150" s="7">
        <f t="shared" si="331"/>
        <v>17.745723877697344</v>
      </c>
      <c r="AT150" s="7">
        <f t="shared" si="336"/>
        <v>0.11</v>
      </c>
      <c r="AU150" s="7">
        <f t="shared" si="333"/>
        <v>-26.064985368622796</v>
      </c>
      <c r="AV150" s="30">
        <f t="shared" si="296"/>
        <v>0</v>
      </c>
      <c r="AW150" s="7">
        <f t="shared" si="334"/>
        <v>-8.4440425474887251E-3</v>
      </c>
      <c r="AX150" s="7">
        <f t="shared" si="297"/>
        <v>0</v>
      </c>
    </row>
    <row r="151" spans="1:50">
      <c r="A151" t="str">
        <f t="shared" ref="A151" si="383">IF( H151="", CONCATENATE(G151,".",ROUND(AO151,0),".",C151),CONCATENATE(G151,"-",H151,".",ROUND(AO151,0),".",C151))</f>
        <v>DPS-T3.3308.T9</v>
      </c>
      <c r="B151" t="str">
        <f t="shared" ref="B151" si="384">IF( H151&gt;0, CONCATENATE(D151,"_",F151,"_",G151,"-",H151),CONCATENATE(D151,"_",F151,"_",G151) )</f>
        <v>SPB_XTD9_DPS-T3</v>
      </c>
      <c r="C151" s="1" t="s">
        <v>48</v>
      </c>
      <c r="D151" s="2" t="s">
        <v>102</v>
      </c>
      <c r="E151" s="2" t="s">
        <v>97</v>
      </c>
      <c r="F151" s="2" t="s">
        <v>97</v>
      </c>
      <c r="G151" s="2" t="s">
        <v>113</v>
      </c>
      <c r="H151" s="2" t="s">
        <v>179</v>
      </c>
      <c r="I151" s="15" t="s">
        <v>131</v>
      </c>
      <c r="J151" s="1"/>
      <c r="K151" s="8">
        <v>73</v>
      </c>
      <c r="L151" s="6" t="s">
        <v>182</v>
      </c>
      <c r="M151" s="6"/>
      <c r="N151" s="6"/>
      <c r="O151" s="26">
        <v>2.5000000000000001E-2</v>
      </c>
      <c r="P151" s="26">
        <v>0</v>
      </c>
      <c r="Q151" s="26">
        <v>874.28354999999999</v>
      </c>
      <c r="R151" s="26">
        <v>0</v>
      </c>
      <c r="S151" s="26">
        <v>0</v>
      </c>
      <c r="T151" s="26">
        <v>0</v>
      </c>
      <c r="U151" s="7">
        <f t="shared" ref="U151" si="385">O151-0.025</f>
        <v>0</v>
      </c>
      <c r="V151" s="7">
        <f t="shared" ref="V151" si="386">P151</f>
        <v>0</v>
      </c>
      <c r="W151" s="7">
        <f t="shared" ref="W151" si="387">Q151</f>
        <v>874.28354999999999</v>
      </c>
      <c r="X151" s="7">
        <f t="shared" ref="X151" si="388">R151</f>
        <v>0</v>
      </c>
      <c r="Y151" s="7">
        <f t="shared" ref="Y151" si="389">S151</f>
        <v>0</v>
      </c>
      <c r="Z151" s="7">
        <f t="shared" ref="Z151" si="390">T151</f>
        <v>0</v>
      </c>
      <c r="AA151" s="7">
        <f t="shared" ref="AA151" si="391">U151*COS(-0.0027)+(W151-370)*SIN(-0.0027)</f>
        <v>-1.3615639306984171</v>
      </c>
      <c r="AB151" s="7">
        <f t="shared" ref="AB151" si="392">V151</f>
        <v>0</v>
      </c>
      <c r="AC151" s="7">
        <f t="shared" ref="AC151" si="393">-U151*SIN(-0.0027)+(W151-370)*COS(-0.0027)+370</f>
        <v>874.28171188757688</v>
      </c>
      <c r="AD151" s="7">
        <f t="shared" si="292"/>
        <v>0</v>
      </c>
      <c r="AE151" s="7">
        <f t="shared" ref="AE151" si="394">S151-0.0027</f>
        <v>-2.7000000000000001E-3</v>
      </c>
      <c r="AF151" s="7">
        <f t="shared" si="293"/>
        <v>0</v>
      </c>
      <c r="AG151" s="7">
        <f t="shared" ref="AG151" si="395">O151</f>
        <v>2.5000000000000001E-2</v>
      </c>
      <c r="AH151" s="7">
        <f t="shared" ref="AH151" si="396">P151</f>
        <v>0</v>
      </c>
      <c r="AI151" s="7">
        <f t="shared" ref="AI151" si="397">Q151+244.0851+195.2</f>
        <v>1313.5686499999999</v>
      </c>
      <c r="AJ151" s="7">
        <f t="shared" si="294"/>
        <v>0</v>
      </c>
      <c r="AK151" s="7">
        <f t="shared" ref="AK151" si="398">S151</f>
        <v>0</v>
      </c>
      <c r="AL151" s="7">
        <f t="shared" si="375"/>
        <v>0</v>
      </c>
      <c r="AM151" s="7">
        <f t="shared" ref="AM151" si="399">AG151</f>
        <v>2.5000000000000001E-2</v>
      </c>
      <c r="AN151" s="7">
        <f t="shared" ref="AN151" si="400">AH151*COS(0.02092*PI()/180)-AI151*SIN(0.02092*PI()/180)-2.4386</f>
        <v>-2.918213957274939</v>
      </c>
      <c r="AO151" s="7">
        <f t="shared" ref="AO151" si="401">AH151*SIN(0.02092*PI()/180)+AI151*COS(0.02092*PI()/180)+1994.492</f>
        <v>3308.0605624409845</v>
      </c>
      <c r="AP151" s="7">
        <f t="shared" si="295"/>
        <v>3.6499999999999998E-4</v>
      </c>
      <c r="AQ151" s="7">
        <f t="shared" ref="AQ151" si="402">AK151</f>
        <v>0</v>
      </c>
      <c r="AR151" s="7">
        <f t="shared" si="379"/>
        <v>0</v>
      </c>
      <c r="AS151" s="7">
        <f t="shared" ref="AS151" si="403">(AG151+17.5)*COS(-0.483808*PI()/180)+(AI151-1338.818)*SIN(-0.483808*PI()/180)</f>
        <v>17.737579273246535</v>
      </c>
      <c r="AT151" s="7">
        <f t="shared" si="336"/>
        <v>0.11</v>
      </c>
      <c r="AU151" s="7">
        <f t="shared" ref="AU151" si="404">-(AG151+17.5)*SIN(-0.483808*PI()/180)+(AI151-1338.818)*COS(-0.483808*PI()/180)</f>
        <v>-25.100469755520457</v>
      </c>
      <c r="AV151" s="30">
        <f t="shared" si="296"/>
        <v>0</v>
      </c>
      <c r="AW151" s="7">
        <f t="shared" ref="AW151" si="405">AK151-0.483808*PI()/180</f>
        <v>-8.4440425474887251E-3</v>
      </c>
      <c r="AX151" s="7">
        <f t="shared" si="297"/>
        <v>0</v>
      </c>
    </row>
    <row r="152" spans="1:50">
      <c r="A152" t="str">
        <f t="shared" si="321"/>
        <v>DPS-T4.3309.T9</v>
      </c>
      <c r="B152" t="str">
        <f t="shared" si="311"/>
        <v>SPB_XTD9_DPS-T4</v>
      </c>
      <c r="C152" s="1" t="s">
        <v>48</v>
      </c>
      <c r="D152" s="2" t="s">
        <v>102</v>
      </c>
      <c r="E152" s="2" t="s">
        <v>97</v>
      </c>
      <c r="F152" s="2" t="s">
        <v>97</v>
      </c>
      <c r="G152" s="2" t="s">
        <v>113</v>
      </c>
      <c r="H152" s="2" t="s">
        <v>180</v>
      </c>
      <c r="I152" s="15" t="s">
        <v>131</v>
      </c>
      <c r="J152" s="1"/>
      <c r="K152" s="8">
        <v>73</v>
      </c>
      <c r="L152" s="6" t="s">
        <v>182</v>
      </c>
      <c r="M152" s="6"/>
      <c r="N152" s="6"/>
      <c r="O152" s="26">
        <v>2.5000000000000001E-2</v>
      </c>
      <c r="P152" s="26">
        <v>0</v>
      </c>
      <c r="Q152" s="26">
        <v>875.38954999999999</v>
      </c>
      <c r="R152" s="26">
        <v>0</v>
      </c>
      <c r="S152" s="26">
        <v>0</v>
      </c>
      <c r="T152" s="26">
        <v>0</v>
      </c>
      <c r="U152" s="7">
        <f t="shared" si="322"/>
        <v>0</v>
      </c>
      <c r="V152" s="7">
        <f t="shared" si="317"/>
        <v>0</v>
      </c>
      <c r="W152" s="7">
        <f t="shared" si="318"/>
        <v>875.38954999999999</v>
      </c>
      <c r="X152" s="7">
        <f t="shared" si="319"/>
        <v>0</v>
      </c>
      <c r="Y152" s="7">
        <f t="shared" si="323"/>
        <v>0</v>
      </c>
      <c r="Z152" s="7">
        <f t="shared" si="320"/>
        <v>0</v>
      </c>
      <c r="AA152" s="7">
        <f t="shared" si="312"/>
        <v>-1.3645501270701854</v>
      </c>
      <c r="AB152" s="7">
        <f t="shared" si="324"/>
        <v>0</v>
      </c>
      <c r="AC152" s="7">
        <f t="shared" si="313"/>
        <v>875.38770785620932</v>
      </c>
      <c r="AD152" s="7">
        <f t="shared" si="292"/>
        <v>0</v>
      </c>
      <c r="AE152" s="7">
        <f t="shared" si="325"/>
        <v>-2.7000000000000001E-3</v>
      </c>
      <c r="AF152" s="7">
        <f t="shared" si="293"/>
        <v>0</v>
      </c>
      <c r="AG152" s="7">
        <f t="shared" si="314"/>
        <v>2.5000000000000001E-2</v>
      </c>
      <c r="AH152" s="7">
        <f t="shared" si="315"/>
        <v>0</v>
      </c>
      <c r="AI152" s="7">
        <f t="shared" si="316"/>
        <v>1314.6746500000002</v>
      </c>
      <c r="AJ152" s="7">
        <f t="shared" si="294"/>
        <v>0</v>
      </c>
      <c r="AK152" s="7">
        <f t="shared" si="326"/>
        <v>0</v>
      </c>
      <c r="AL152" s="7">
        <f t="shared" si="375"/>
        <v>0</v>
      </c>
      <c r="AM152" s="7">
        <f t="shared" si="327"/>
        <v>2.5000000000000001E-2</v>
      </c>
      <c r="AN152" s="7">
        <f t="shared" si="328"/>
        <v>-2.9186177831707125</v>
      </c>
      <c r="AO152" s="7">
        <f t="shared" si="329"/>
        <v>3309.1665623672616</v>
      </c>
      <c r="AP152" s="7">
        <f t="shared" si="295"/>
        <v>3.6499999999999998E-4</v>
      </c>
      <c r="AQ152" s="7">
        <f t="shared" si="330"/>
        <v>0</v>
      </c>
      <c r="AR152" s="7">
        <f t="shared" si="379"/>
        <v>0</v>
      </c>
      <c r="AS152" s="7">
        <f t="shared" si="331"/>
        <v>17.72824027317127</v>
      </c>
      <c r="AT152" s="7">
        <f t="shared" si="336"/>
        <v>0.11</v>
      </c>
      <c r="AU152" s="7">
        <f t="shared" si="333"/>
        <v>-23.994509185211516</v>
      </c>
      <c r="AV152" s="30">
        <f t="shared" si="296"/>
        <v>0</v>
      </c>
      <c r="AW152" s="7">
        <f t="shared" si="334"/>
        <v>-8.4440425474887251E-3</v>
      </c>
      <c r="AX152" s="7">
        <f t="shared" si="297"/>
        <v>0</v>
      </c>
    </row>
    <row r="153" spans="1:50">
      <c r="A153" s="55" t="str">
        <f t="shared" si="321"/>
        <v>XGM.3311.T9</v>
      </c>
      <c r="B153" t="str">
        <f t="shared" si="311"/>
        <v>SPB_XTD9_XGM</v>
      </c>
      <c r="C153" s="1" t="s">
        <v>48</v>
      </c>
      <c r="D153" s="2" t="s">
        <v>102</v>
      </c>
      <c r="E153" s="2" t="s">
        <v>97</v>
      </c>
      <c r="F153" s="2" t="s">
        <v>97</v>
      </c>
      <c r="G153" s="2" t="s">
        <v>78</v>
      </c>
      <c r="H153" s="2"/>
      <c r="I153" s="15" t="s">
        <v>78</v>
      </c>
      <c r="J153" s="1"/>
      <c r="K153" s="8">
        <v>74</v>
      </c>
      <c r="L153" s="6" t="s">
        <v>101</v>
      </c>
      <c r="M153" s="6"/>
      <c r="N153" s="6"/>
      <c r="O153" s="26">
        <v>2.9000000000000001E-2</v>
      </c>
      <c r="P153" s="26">
        <v>0</v>
      </c>
      <c r="Q153" s="26">
        <v>877.20100000000002</v>
      </c>
      <c r="R153" s="26">
        <v>0</v>
      </c>
      <c r="S153" s="26">
        <v>0</v>
      </c>
      <c r="T153" s="26">
        <v>0</v>
      </c>
      <c r="U153" s="7">
        <f t="shared" si="322"/>
        <v>4.0000000000000001E-3</v>
      </c>
      <c r="V153" s="7">
        <f t="shared" si="317"/>
        <v>0</v>
      </c>
      <c r="W153" s="7">
        <f t="shared" si="318"/>
        <v>877.20100000000002</v>
      </c>
      <c r="X153" s="7">
        <f t="shared" si="319"/>
        <v>0</v>
      </c>
      <c r="Y153" s="7">
        <f t="shared" si="323"/>
        <v>0</v>
      </c>
      <c r="Z153" s="7">
        <f t="shared" si="320"/>
        <v>0</v>
      </c>
      <c r="AA153" s="7">
        <f t="shared" si="312"/>
        <v>-1.3654410507077173</v>
      </c>
      <c r="AB153" s="7">
        <f t="shared" si="324"/>
        <v>0</v>
      </c>
      <c r="AC153" s="7">
        <f t="shared" si="313"/>
        <v>877.19916205346499</v>
      </c>
      <c r="AD153" s="7">
        <f t="shared" si="292"/>
        <v>0</v>
      </c>
      <c r="AE153" s="7">
        <f t="shared" si="325"/>
        <v>-2.7000000000000001E-3</v>
      </c>
      <c r="AF153" s="7">
        <f t="shared" si="293"/>
        <v>0</v>
      </c>
      <c r="AG153" s="7">
        <f t="shared" si="314"/>
        <v>2.9000000000000001E-2</v>
      </c>
      <c r="AH153" s="7">
        <f t="shared" si="315"/>
        <v>0</v>
      </c>
      <c r="AI153" s="7">
        <f t="shared" si="316"/>
        <v>1316.4861000000001</v>
      </c>
      <c r="AJ153" s="7">
        <f t="shared" si="294"/>
        <v>0</v>
      </c>
      <c r="AK153" s="7">
        <f t="shared" si="326"/>
        <v>0</v>
      </c>
      <c r="AL153" s="7">
        <f t="shared" si="375"/>
        <v>0</v>
      </c>
      <c r="AM153" s="7">
        <f t="shared" si="327"/>
        <v>2.9000000000000001E-2</v>
      </c>
      <c r="AN153" s="7">
        <f t="shared" si="328"/>
        <v>-2.9192791849961184</v>
      </c>
      <c r="AO153" s="7">
        <f t="shared" si="329"/>
        <v>3310.9780122465149</v>
      </c>
      <c r="AP153" s="7">
        <f t="shared" si="295"/>
        <v>3.6499999999999998E-4</v>
      </c>
      <c r="AQ153" s="7">
        <f t="shared" si="330"/>
        <v>0</v>
      </c>
      <c r="AR153" s="7">
        <f t="shared" si="379"/>
        <v>0</v>
      </c>
      <c r="AS153" s="7">
        <f t="shared" si="331"/>
        <v>17.716944351466847</v>
      </c>
      <c r="AT153" s="7">
        <f t="shared" si="336"/>
        <v>0.11</v>
      </c>
      <c r="AU153" s="7">
        <f t="shared" si="333"/>
        <v>-22.183089988931272</v>
      </c>
      <c r="AV153" s="30">
        <f t="shared" si="296"/>
        <v>0</v>
      </c>
      <c r="AW153" s="7">
        <f t="shared" si="334"/>
        <v>-8.4440425474887251E-3</v>
      </c>
      <c r="AX153" s="7">
        <f t="shared" si="297"/>
        <v>0</v>
      </c>
    </row>
    <row r="154" spans="1:50">
      <c r="A154" t="str">
        <f t="shared" si="321"/>
        <v>DPS-T5.3316.T9</v>
      </c>
      <c r="B154" t="str">
        <f t="shared" si="311"/>
        <v>SPB_XTD9_DPS-T5</v>
      </c>
      <c r="C154" s="1" t="s">
        <v>48</v>
      </c>
      <c r="D154" s="2" t="s">
        <v>102</v>
      </c>
      <c r="E154" s="2" t="s">
        <v>97</v>
      </c>
      <c r="F154" s="2" t="s">
        <v>97</v>
      </c>
      <c r="G154" s="2" t="s">
        <v>113</v>
      </c>
      <c r="H154" s="2" t="s">
        <v>183</v>
      </c>
      <c r="I154" s="15" t="s">
        <v>131</v>
      </c>
      <c r="J154" s="1"/>
      <c r="K154" s="8">
        <v>73</v>
      </c>
      <c r="L154" s="6" t="s">
        <v>181</v>
      </c>
      <c r="M154" s="6"/>
      <c r="N154" s="6"/>
      <c r="O154" s="26">
        <v>2.5000000000000001E-2</v>
      </c>
      <c r="P154" s="26">
        <v>0</v>
      </c>
      <c r="Q154" s="26">
        <v>882.56044999999995</v>
      </c>
      <c r="R154" s="26">
        <v>0</v>
      </c>
      <c r="S154" s="26">
        <v>0</v>
      </c>
      <c r="T154" s="26">
        <v>0</v>
      </c>
      <c r="U154" s="7">
        <f t="shared" si="322"/>
        <v>0</v>
      </c>
      <c r="V154" s="7">
        <f t="shared" si="317"/>
        <v>0</v>
      </c>
      <c r="W154" s="7">
        <f t="shared" si="318"/>
        <v>882.56044999999995</v>
      </c>
      <c r="X154" s="7">
        <f t="shared" si="319"/>
        <v>0</v>
      </c>
      <c r="Y154" s="7">
        <f t="shared" si="323"/>
        <v>0</v>
      </c>
      <c r="Z154" s="7">
        <f t="shared" si="320"/>
        <v>0</v>
      </c>
      <c r="AA154" s="7">
        <f t="shared" si="312"/>
        <v>-1.3839115335460566</v>
      </c>
      <c r="AB154" s="7">
        <f t="shared" si="324"/>
        <v>0</v>
      </c>
      <c r="AC154" s="7">
        <f t="shared" si="313"/>
        <v>882.5585817182947</v>
      </c>
      <c r="AD154" s="7">
        <f t="shared" si="292"/>
        <v>0</v>
      </c>
      <c r="AE154" s="7">
        <f t="shared" si="325"/>
        <v>-2.7000000000000001E-3</v>
      </c>
      <c r="AF154" s="7">
        <f t="shared" si="293"/>
        <v>0</v>
      </c>
      <c r="AG154" s="7">
        <f t="shared" si="314"/>
        <v>2.5000000000000001E-2</v>
      </c>
      <c r="AH154" s="7">
        <f t="shared" si="315"/>
        <v>0</v>
      </c>
      <c r="AI154" s="7">
        <f t="shared" si="316"/>
        <v>1321.84555</v>
      </c>
      <c r="AJ154" s="7">
        <f t="shared" si="294"/>
        <v>0</v>
      </c>
      <c r="AK154" s="7">
        <f t="shared" si="326"/>
        <v>0</v>
      </c>
      <c r="AL154" s="7">
        <f t="shared" si="375"/>
        <v>0</v>
      </c>
      <c r="AM154" s="7">
        <f t="shared" si="327"/>
        <v>2.5000000000000001E-2</v>
      </c>
      <c r="AN154" s="7">
        <f t="shared" si="328"/>
        <v>-2.9212360427692672</v>
      </c>
      <c r="AO154" s="7">
        <f t="shared" si="329"/>
        <v>3316.3374618892681</v>
      </c>
      <c r="AP154" s="7">
        <f t="shared" si="295"/>
        <v>3.6499999999999998E-4</v>
      </c>
      <c r="AQ154" s="7">
        <f t="shared" si="330"/>
        <v>0</v>
      </c>
      <c r="AR154" s="7">
        <f t="shared" si="379"/>
        <v>0</v>
      </c>
      <c r="AS154" s="7">
        <f t="shared" si="331"/>
        <v>17.667689608035925</v>
      </c>
      <c r="AT154" s="7">
        <f t="shared" ref="AT154" si="406">AH154+0.11</f>
        <v>0.11</v>
      </c>
      <c r="AU154" s="7">
        <f t="shared" si="333"/>
        <v>-16.823864832927022</v>
      </c>
      <c r="AV154" s="30">
        <f t="shared" si="296"/>
        <v>0</v>
      </c>
      <c r="AW154" s="7">
        <f t="shared" si="334"/>
        <v>-8.4440425474887251E-3</v>
      </c>
      <c r="AX154" s="7">
        <f t="shared" si="297"/>
        <v>0</v>
      </c>
    </row>
    <row r="155" spans="1:50">
      <c r="A155" t="str">
        <f t="shared" ref="A155" si="407">IF( H155="", CONCATENATE(G155,".",ROUND(AO155,0),".",C155),CONCATENATE(G155,"-",H155,".",ROUND(AO155,0),".",C155))</f>
        <v>DPS-T6.3317.T9</v>
      </c>
      <c r="B155" t="str">
        <f t="shared" ref="B155" si="408">IF( H155&gt;0, CONCATENATE(D155,"_",F155,"_",G155,"-",H155),CONCATENATE(D155,"_",F155,"_",G155) )</f>
        <v>SPB_XTD9_DPS-T6</v>
      </c>
      <c r="C155" s="1" t="s">
        <v>48</v>
      </c>
      <c r="D155" s="2" t="s">
        <v>102</v>
      </c>
      <c r="E155" s="2" t="s">
        <v>97</v>
      </c>
      <c r="F155" s="2" t="s">
        <v>97</v>
      </c>
      <c r="G155" s="2" t="s">
        <v>113</v>
      </c>
      <c r="H155" s="2" t="s">
        <v>184</v>
      </c>
      <c r="I155" s="15" t="s">
        <v>131</v>
      </c>
      <c r="J155" s="1"/>
      <c r="K155" s="8">
        <v>73</v>
      </c>
      <c r="L155" s="6" t="s">
        <v>181</v>
      </c>
      <c r="M155" s="6"/>
      <c r="N155" s="6"/>
      <c r="O155" s="26">
        <v>2.5000000000000001E-2</v>
      </c>
      <c r="P155" s="26">
        <v>0</v>
      </c>
      <c r="Q155" s="26">
        <v>883.60897</v>
      </c>
      <c r="R155" s="26">
        <v>0</v>
      </c>
      <c r="S155" s="26">
        <v>0</v>
      </c>
      <c r="T155" s="26">
        <v>0</v>
      </c>
      <c r="U155" s="7">
        <f t="shared" ref="U155" si="409">O155-0.025</f>
        <v>0</v>
      </c>
      <c r="V155" s="7">
        <f t="shared" ref="V155" si="410">P155</f>
        <v>0</v>
      </c>
      <c r="W155" s="7">
        <f t="shared" ref="W155" si="411">Q155</f>
        <v>883.60897</v>
      </c>
      <c r="X155" s="7">
        <f t="shared" ref="X155" si="412">R155</f>
        <v>0</v>
      </c>
      <c r="Y155" s="7">
        <f t="shared" ref="Y155" si="413">S155</f>
        <v>0</v>
      </c>
      <c r="Z155" s="7">
        <f t="shared" ref="Z155" si="414">T155</f>
        <v>0</v>
      </c>
      <c r="AA155" s="7">
        <f t="shared" ref="AA155" si="415">U155*COS(-0.0027)+(W155-370)*SIN(-0.0027)</f>
        <v>-1.3867425341063879</v>
      </c>
      <c r="AB155" s="7">
        <f t="shared" ref="AB155" si="416">V155</f>
        <v>0</v>
      </c>
      <c r="AC155" s="7">
        <f t="shared" ref="AC155" si="417">-U155*SIN(-0.0027)+(W155-370)*COS(-0.0027)+370</f>
        <v>883.60709789644159</v>
      </c>
      <c r="AD155" s="7">
        <f t="shared" si="292"/>
        <v>0</v>
      </c>
      <c r="AE155" s="7">
        <f t="shared" ref="AE155" si="418">S155-0.0027</f>
        <v>-2.7000000000000001E-3</v>
      </c>
      <c r="AF155" s="7">
        <f t="shared" si="293"/>
        <v>0</v>
      </c>
      <c r="AG155" s="7">
        <f t="shared" ref="AG155" si="419">O155</f>
        <v>2.5000000000000001E-2</v>
      </c>
      <c r="AH155" s="7">
        <f t="shared" ref="AH155" si="420">P155</f>
        <v>0</v>
      </c>
      <c r="AI155" s="7">
        <f t="shared" ref="AI155" si="421">Q155+244.0851+195.2</f>
        <v>1322.8940700000001</v>
      </c>
      <c r="AJ155" s="7">
        <f t="shared" si="294"/>
        <v>0</v>
      </c>
      <c r="AK155" s="7">
        <f t="shared" ref="AK155" si="422">S155</f>
        <v>0</v>
      </c>
      <c r="AL155" s="7">
        <f t="shared" si="375"/>
        <v>0</v>
      </c>
      <c r="AM155" s="7">
        <f t="shared" ref="AM155" si="423">AG155</f>
        <v>2.5000000000000001E-2</v>
      </c>
      <c r="AN155" s="7">
        <f t="shared" ref="AN155" si="424">AH155*COS(0.02092*PI()/180)-AI155*SIN(0.02092*PI()/180)-2.4386</f>
        <v>-2.921618881402392</v>
      </c>
      <c r="AO155" s="7">
        <f t="shared" ref="AO155" si="425">AH155*SIN(0.02092*PI()/180)+AI155*COS(0.02092*PI()/180)+1994.492</f>
        <v>3317.3859818193769</v>
      </c>
      <c r="AP155" s="7">
        <f t="shared" si="295"/>
        <v>3.6499999999999998E-4</v>
      </c>
      <c r="AQ155" s="7">
        <f t="shared" ref="AQ155" si="426">AK155</f>
        <v>0</v>
      </c>
      <c r="AR155" s="7">
        <f t="shared" si="379"/>
        <v>0</v>
      </c>
      <c r="AS155" s="7">
        <f t="shared" ref="AS155" si="427">(AG155+17.5)*COS(-0.483808*PI()/180)+(AI155-1338.818)*SIN(-0.483808*PI()/180)</f>
        <v>17.658835965758424</v>
      </c>
      <c r="AT155" s="7">
        <f t="shared" ref="AT155" si="428">AH155+0.11</f>
        <v>0.11</v>
      </c>
      <c r="AU155" s="7">
        <f t="shared" ref="AU155" si="429">-(AG155+17.5)*SIN(-0.483808*PI()/180)+(AI155-1338.818)*COS(-0.483808*PI()/180)</f>
        <v>-15.775382213415124</v>
      </c>
      <c r="AV155" s="30">
        <f t="shared" si="296"/>
        <v>0</v>
      </c>
      <c r="AW155" s="7">
        <f t="shared" ref="AW155" si="430">AK155-0.483808*PI()/180</f>
        <v>-8.4440425474887251E-3</v>
      </c>
      <c r="AX155" s="7">
        <f t="shared" si="297"/>
        <v>0</v>
      </c>
    </row>
    <row r="156" spans="1:50">
      <c r="A156" t="str">
        <f t="shared" si="321"/>
        <v>DPS-C4.3318.T9</v>
      </c>
      <c r="B156" t="str">
        <f t="shared" si="311"/>
        <v>SPB_XTD9_DPS-C4</v>
      </c>
      <c r="C156" s="1" t="s">
        <v>48</v>
      </c>
      <c r="D156" s="2" t="s">
        <v>102</v>
      </c>
      <c r="E156" s="2" t="s">
        <v>97</v>
      </c>
      <c r="F156" s="2" t="s">
        <v>97</v>
      </c>
      <c r="G156" s="2" t="s">
        <v>113</v>
      </c>
      <c r="H156" s="2" t="s">
        <v>185</v>
      </c>
      <c r="I156" s="15" t="s">
        <v>131</v>
      </c>
      <c r="J156" s="1"/>
      <c r="K156" s="8">
        <v>73</v>
      </c>
      <c r="L156" s="6" t="s">
        <v>181</v>
      </c>
      <c r="M156" s="6"/>
      <c r="N156" s="6"/>
      <c r="O156" s="26">
        <v>2.5000000000000001E-2</v>
      </c>
      <c r="P156" s="26">
        <v>0</v>
      </c>
      <c r="Q156" s="26">
        <v>884.58100000000002</v>
      </c>
      <c r="R156" s="26">
        <v>0</v>
      </c>
      <c r="S156" s="26">
        <v>0</v>
      </c>
      <c r="T156" s="26">
        <v>0</v>
      </c>
      <c r="U156" s="7">
        <f t="shared" si="322"/>
        <v>0</v>
      </c>
      <c r="V156" s="7">
        <f t="shared" si="317"/>
        <v>0</v>
      </c>
      <c r="W156" s="7">
        <f t="shared" si="318"/>
        <v>884.58100000000002</v>
      </c>
      <c r="X156" s="7">
        <f t="shared" si="319"/>
        <v>0</v>
      </c>
      <c r="Y156" s="7">
        <f t="shared" si="323"/>
        <v>0</v>
      </c>
      <c r="Z156" s="7">
        <f t="shared" si="320"/>
        <v>0</v>
      </c>
      <c r="AA156" s="7">
        <f t="shared" si="312"/>
        <v>-1.3893670119176449</v>
      </c>
      <c r="AB156" s="7">
        <f t="shared" si="324"/>
        <v>0</v>
      </c>
      <c r="AC156" s="7">
        <f t="shared" si="313"/>
        <v>884.57912435339449</v>
      </c>
      <c r="AD156" s="7">
        <f t="shared" si="292"/>
        <v>0</v>
      </c>
      <c r="AE156" s="7">
        <f t="shared" si="325"/>
        <v>-2.7000000000000001E-3</v>
      </c>
      <c r="AF156" s="7">
        <f t="shared" si="293"/>
        <v>0</v>
      </c>
      <c r="AG156" s="7">
        <f t="shared" si="314"/>
        <v>2.5000000000000001E-2</v>
      </c>
      <c r="AH156" s="7">
        <f t="shared" si="315"/>
        <v>0</v>
      </c>
      <c r="AI156" s="7">
        <f t="shared" si="316"/>
        <v>1323.8661</v>
      </c>
      <c r="AJ156" s="7">
        <f t="shared" si="294"/>
        <v>0</v>
      </c>
      <c r="AK156" s="7">
        <f t="shared" si="326"/>
        <v>0</v>
      </c>
      <c r="AL156" s="7">
        <f t="shared" si="375"/>
        <v>0</v>
      </c>
      <c r="AM156" s="7">
        <f t="shared" si="327"/>
        <v>2.5000000000000001E-2</v>
      </c>
      <c r="AN156" s="7">
        <f t="shared" si="328"/>
        <v>-2.9219737917870834</v>
      </c>
      <c r="AO156" s="7">
        <f t="shared" si="329"/>
        <v>3318.3580117545835</v>
      </c>
      <c r="AP156" s="7">
        <f t="shared" si="295"/>
        <v>3.6499999999999998E-4</v>
      </c>
      <c r="AQ156" s="7">
        <f t="shared" si="330"/>
        <v>0</v>
      </c>
      <c r="AR156" s="7">
        <f t="shared" si="379"/>
        <v>0</v>
      </c>
      <c r="AS156" s="7">
        <f t="shared" si="331"/>
        <v>17.650628200619948</v>
      </c>
      <c r="AT156" s="7">
        <f t="shared" ref="AT156" si="431">AH156+0.11</f>
        <v>0.11</v>
      </c>
      <c r="AU156" s="7">
        <f t="shared" si="333"/>
        <v>-14.80338686698015</v>
      </c>
      <c r="AV156" s="30">
        <f t="shared" si="296"/>
        <v>0</v>
      </c>
      <c r="AW156" s="7">
        <f t="shared" si="334"/>
        <v>-8.4440425474887251E-3</v>
      </c>
      <c r="AX156" s="7">
        <f t="shared" si="297"/>
        <v>0</v>
      </c>
    </row>
    <row r="157" spans="1:50">
      <c r="A157" t="str">
        <f t="shared" ref="A157" si="432">IF( H157="", CONCATENATE(G157,".",ROUND(AO157,0),".",C157),CONCATENATE(G157,"-",H157,".",ROUND(AO157,0),".",C157))</f>
        <v>DPS-T7.3319.T9</v>
      </c>
      <c r="B157" t="str">
        <f t="shared" ref="B157" si="433">IF( H157&gt;0, CONCATENATE(D157,"_",F157,"_",G157,"-",H157),CONCATENATE(D157,"_",F157,"_",G157) )</f>
        <v>SPB_XTD9_DPS-T7</v>
      </c>
      <c r="C157" s="1" t="s">
        <v>48</v>
      </c>
      <c r="D157" s="2" t="s">
        <v>102</v>
      </c>
      <c r="E157" s="2" t="s">
        <v>97</v>
      </c>
      <c r="F157" s="2" t="s">
        <v>97</v>
      </c>
      <c r="G157" s="2" t="s">
        <v>113</v>
      </c>
      <c r="H157" s="2" t="s">
        <v>186</v>
      </c>
      <c r="I157" s="15" t="s">
        <v>131</v>
      </c>
      <c r="J157" s="1"/>
      <c r="K157" s="8">
        <v>73</v>
      </c>
      <c r="L157" s="6" t="s">
        <v>181</v>
      </c>
      <c r="M157" s="6"/>
      <c r="N157" s="6"/>
      <c r="O157" s="26">
        <v>2.5000000000000001E-2</v>
      </c>
      <c r="P157" s="26">
        <v>0</v>
      </c>
      <c r="Q157" s="26">
        <v>885.38594999999998</v>
      </c>
      <c r="R157" s="26">
        <v>0</v>
      </c>
      <c r="S157" s="26">
        <v>0</v>
      </c>
      <c r="T157" s="26">
        <v>0</v>
      </c>
      <c r="U157" s="7">
        <f t="shared" ref="U157" si="434">O157-0.025</f>
        <v>0</v>
      </c>
      <c r="V157" s="7">
        <f t="shared" ref="V157" si="435">P157</f>
        <v>0</v>
      </c>
      <c r="W157" s="7">
        <f t="shared" ref="W157" si="436">Q157</f>
        <v>885.38594999999998</v>
      </c>
      <c r="X157" s="7">
        <f t="shared" ref="X157" si="437">R157</f>
        <v>0</v>
      </c>
      <c r="Y157" s="7">
        <f t="shared" ref="Y157" si="438">S157</f>
        <v>0</v>
      </c>
      <c r="Z157" s="7">
        <f t="shared" ref="Z157" si="439">T157</f>
        <v>0</v>
      </c>
      <c r="AA157" s="7">
        <f t="shared" ref="AA157" si="440">U157*COS(-0.0027)+(W157-370)*SIN(-0.0027)</f>
        <v>-1.3915403742770072</v>
      </c>
      <c r="AB157" s="7">
        <f t="shared" ref="AB157" si="441">V157</f>
        <v>0</v>
      </c>
      <c r="AC157" s="7">
        <f t="shared" ref="AC157" si="442">-U157*SIN(-0.0027)+(W157-370)*COS(-0.0027)+370</f>
        <v>885.3840714193534</v>
      </c>
      <c r="AD157" s="7">
        <f t="shared" si="292"/>
        <v>0</v>
      </c>
      <c r="AE157" s="7">
        <f t="shared" ref="AE157" si="443">S157-0.0027</f>
        <v>-2.7000000000000001E-3</v>
      </c>
      <c r="AF157" s="7">
        <f t="shared" si="293"/>
        <v>0</v>
      </c>
      <c r="AG157" s="7">
        <f t="shared" ref="AG157" si="444">O157</f>
        <v>2.5000000000000001E-2</v>
      </c>
      <c r="AH157" s="7">
        <f t="shared" ref="AH157" si="445">P157</f>
        <v>0</v>
      </c>
      <c r="AI157" s="7">
        <f t="shared" ref="AI157" si="446">Q157+244.0851+195.2</f>
        <v>1324.6710500000002</v>
      </c>
      <c r="AJ157" s="7">
        <f t="shared" si="294"/>
        <v>0</v>
      </c>
      <c r="AK157" s="7">
        <f t="shared" ref="AK157" si="447">S157</f>
        <v>0</v>
      </c>
      <c r="AL157" s="7">
        <f t="shared" si="375"/>
        <v>0</v>
      </c>
      <c r="AM157" s="7">
        <f t="shared" ref="AM157" si="448">AG157</f>
        <v>2.5000000000000001E-2</v>
      </c>
      <c r="AN157" s="7">
        <f t="shared" ref="AN157" si="449">AH157*COS(0.02092*PI()/180)-AI157*SIN(0.02092*PI()/180)-2.4386</f>
        <v>-2.9222676974424204</v>
      </c>
      <c r="AO157" s="7">
        <f t="shared" ref="AO157" si="450">AH157*SIN(0.02092*PI()/180)+AI157*COS(0.02092*PI()/180)+1994.492</f>
        <v>3319.1629617009276</v>
      </c>
      <c r="AP157" s="7">
        <f t="shared" si="295"/>
        <v>3.6499999999999998E-4</v>
      </c>
      <c r="AQ157" s="7">
        <f t="shared" ref="AQ157" si="451">AK157</f>
        <v>0</v>
      </c>
      <c r="AR157" s="7">
        <f t="shared" si="379"/>
        <v>0</v>
      </c>
      <c r="AS157" s="7">
        <f t="shared" ref="AS157" si="452">(AG157+17.5)*COS(-0.483808*PI()/180)+(AI157-1338.818)*SIN(-0.483808*PI()/180)</f>
        <v>17.643831249344554</v>
      </c>
      <c r="AT157" s="7">
        <f t="shared" ref="AT157" si="453">AH157+0.11</f>
        <v>0.11</v>
      </c>
      <c r="AU157" s="7">
        <f t="shared" ref="AU157" si="454">-(AG157+17.5)*SIN(-0.483808*PI()/180)+(AI157-1338.818)*COS(-0.483808*PI()/180)</f>
        <v>-13.998465564023356</v>
      </c>
      <c r="AV157" s="30">
        <f t="shared" si="296"/>
        <v>0</v>
      </c>
      <c r="AW157" s="7">
        <f t="shared" ref="AW157" si="455">AK157-0.483808*PI()/180</f>
        <v>-8.4440425474887251E-3</v>
      </c>
      <c r="AX157" s="7">
        <f t="shared" si="297"/>
        <v>0</v>
      </c>
    </row>
    <row r="158" spans="1:50">
      <c r="A158" t="str">
        <f t="shared" si="321"/>
        <v>DPS-C5.3320.T9</v>
      </c>
      <c r="B158" t="str">
        <f t="shared" si="311"/>
        <v>SPB_XTD9_DPS-C5</v>
      </c>
      <c r="C158" s="1" t="s">
        <v>48</v>
      </c>
      <c r="D158" s="2" t="s">
        <v>102</v>
      </c>
      <c r="E158" s="2" t="s">
        <v>97</v>
      </c>
      <c r="F158" s="2" t="s">
        <v>97</v>
      </c>
      <c r="G158" s="2" t="s">
        <v>113</v>
      </c>
      <c r="H158" s="2" t="s">
        <v>187</v>
      </c>
      <c r="I158" s="15" t="s">
        <v>131</v>
      </c>
      <c r="J158" s="1"/>
      <c r="K158" s="8">
        <v>73</v>
      </c>
      <c r="L158" s="6" t="s">
        <v>181</v>
      </c>
      <c r="M158" s="6"/>
      <c r="N158" s="6"/>
      <c r="O158" s="26">
        <v>2.5000000000000001E-2</v>
      </c>
      <c r="P158" s="26">
        <v>0</v>
      </c>
      <c r="Q158" s="26">
        <v>886.18999999999994</v>
      </c>
      <c r="R158" s="26">
        <v>0</v>
      </c>
      <c r="S158" s="26">
        <v>0</v>
      </c>
      <c r="T158" s="26">
        <v>0</v>
      </c>
      <c r="U158" s="7">
        <f t="shared" si="322"/>
        <v>0</v>
      </c>
      <c r="V158" s="7">
        <f t="shared" si="317"/>
        <v>0</v>
      </c>
      <c r="W158" s="7">
        <f t="shared" si="318"/>
        <v>886.18999999999994</v>
      </c>
      <c r="X158" s="7">
        <f t="shared" si="319"/>
        <v>0</v>
      </c>
      <c r="Y158" s="7">
        <f t="shared" si="323"/>
        <v>0</v>
      </c>
      <c r="Z158" s="7">
        <f t="shared" si="320"/>
        <v>0</v>
      </c>
      <c r="AA158" s="7">
        <f t="shared" si="312"/>
        <v>-1.3937113066393221</v>
      </c>
      <c r="AB158" s="7">
        <f t="shared" si="324"/>
        <v>0</v>
      </c>
      <c r="AC158" s="7">
        <f t="shared" si="313"/>
        <v>886.18811848859298</v>
      </c>
      <c r="AD158" s="7">
        <f t="shared" si="292"/>
        <v>0</v>
      </c>
      <c r="AE158" s="7">
        <f t="shared" si="325"/>
        <v>-2.7000000000000001E-3</v>
      </c>
      <c r="AF158" s="7">
        <f t="shared" si="293"/>
        <v>0</v>
      </c>
      <c r="AG158" s="7">
        <f t="shared" si="314"/>
        <v>2.5000000000000001E-2</v>
      </c>
      <c r="AH158" s="7">
        <f t="shared" si="315"/>
        <v>0</v>
      </c>
      <c r="AI158" s="7">
        <f t="shared" si="316"/>
        <v>1325.4750999999999</v>
      </c>
      <c r="AJ158" s="7">
        <f t="shared" si="294"/>
        <v>0</v>
      </c>
      <c r="AK158" s="7">
        <f t="shared" si="326"/>
        <v>0</v>
      </c>
      <c r="AL158" s="7">
        <f t="shared" si="375"/>
        <v>0</v>
      </c>
      <c r="AM158" s="7">
        <f t="shared" si="327"/>
        <v>2.5000000000000001E-2</v>
      </c>
      <c r="AN158" s="7">
        <f t="shared" si="328"/>
        <v>-2.9225612744871734</v>
      </c>
      <c r="AO158" s="7">
        <f t="shared" si="329"/>
        <v>3319.9670116473317</v>
      </c>
      <c r="AP158" s="7">
        <f t="shared" si="295"/>
        <v>3.6499999999999998E-4</v>
      </c>
      <c r="AQ158" s="7">
        <f t="shared" si="330"/>
        <v>0</v>
      </c>
      <c r="AR158" s="7">
        <f t="shared" si="379"/>
        <v>0</v>
      </c>
      <c r="AS158" s="7">
        <f t="shared" si="331"/>
        <v>17.637041897617149</v>
      </c>
      <c r="AT158" s="7">
        <f t="shared" ref="AT158" si="456">AH158+0.11</f>
        <v>0.11</v>
      </c>
      <c r="AU158" s="7">
        <f t="shared" si="333"/>
        <v>-13.194444228981371</v>
      </c>
      <c r="AV158" s="30">
        <f t="shared" si="296"/>
        <v>0</v>
      </c>
      <c r="AW158" s="7">
        <f t="shared" si="334"/>
        <v>-8.4440425474887251E-3</v>
      </c>
      <c r="AX158" s="7">
        <f t="shared" si="297"/>
        <v>0</v>
      </c>
    </row>
    <row r="159" spans="1:50">
      <c r="A159" t="str">
        <f t="shared" ref="A159" si="457">IF( H159="", CONCATENATE(G159,".",ROUND(AO159,0),".",C159),CONCATENATE(G159,"-",H159,".",ROUND(AO159,0),".",C159))</f>
        <v>DPS-T8.3321.T9</v>
      </c>
      <c r="B159" t="str">
        <f t="shared" ref="B159" si="458">IF( H159&gt;0, CONCATENATE(D159,"_",F159,"_",G159,"-",H159),CONCATENATE(D159,"_",F159,"_",G159) )</f>
        <v>SPB_XTD9_DPS-T8</v>
      </c>
      <c r="C159" s="1" t="s">
        <v>48</v>
      </c>
      <c r="D159" s="2" t="s">
        <v>102</v>
      </c>
      <c r="E159" s="2" t="s">
        <v>97</v>
      </c>
      <c r="F159" s="2" t="s">
        <v>97</v>
      </c>
      <c r="G159" s="2" t="s">
        <v>113</v>
      </c>
      <c r="H159" s="2" t="s">
        <v>188</v>
      </c>
      <c r="I159" s="15" t="s">
        <v>131</v>
      </c>
      <c r="J159" s="1"/>
      <c r="K159" s="8">
        <v>73</v>
      </c>
      <c r="L159" s="6" t="s">
        <v>181</v>
      </c>
      <c r="M159" s="6"/>
      <c r="N159" s="6"/>
      <c r="O159" s="26">
        <v>2.5000000000000001E-2</v>
      </c>
      <c r="P159" s="26">
        <v>0</v>
      </c>
      <c r="Q159" s="26">
        <v>887.09855000000005</v>
      </c>
      <c r="R159" s="26">
        <v>0</v>
      </c>
      <c r="S159" s="26">
        <v>0</v>
      </c>
      <c r="T159" s="26">
        <v>0</v>
      </c>
      <c r="U159" s="7">
        <f t="shared" ref="U159" si="459">O159-0.025</f>
        <v>0</v>
      </c>
      <c r="V159" s="7">
        <f t="shared" ref="V159" si="460">P159</f>
        <v>0</v>
      </c>
      <c r="W159" s="7">
        <f t="shared" ref="W159" si="461">Q159</f>
        <v>887.09855000000005</v>
      </c>
      <c r="X159" s="7">
        <f t="shared" ref="X159" si="462">R159</f>
        <v>0</v>
      </c>
      <c r="Y159" s="7">
        <f t="shared" ref="Y159" si="463">S159</f>
        <v>0</v>
      </c>
      <c r="Z159" s="7">
        <f t="shared" ref="Z159" si="464">T159</f>
        <v>0</v>
      </c>
      <c r="AA159" s="7">
        <f t="shared" ref="AA159" si="465">U159*COS(-0.0027)+(W159-370)*SIN(-0.0027)</f>
        <v>-1.3961643886588251</v>
      </c>
      <c r="AB159" s="7">
        <f t="shared" ref="AB159" si="466">V159</f>
        <v>0</v>
      </c>
      <c r="AC159" s="7">
        <f t="shared" ref="AC159" si="467">-U159*SIN(-0.0027)+(W159-370)*COS(-0.0027)+370</f>
        <v>887.09666517693029</v>
      </c>
      <c r="AD159" s="7">
        <f t="shared" si="292"/>
        <v>0</v>
      </c>
      <c r="AE159" s="7">
        <f t="shared" ref="AE159" si="468">S159-0.0027</f>
        <v>-2.7000000000000001E-3</v>
      </c>
      <c r="AF159" s="7">
        <f t="shared" si="293"/>
        <v>0</v>
      </c>
      <c r="AG159" s="7">
        <f t="shared" ref="AG159" si="469">O159</f>
        <v>2.5000000000000001E-2</v>
      </c>
      <c r="AH159" s="7">
        <f t="shared" ref="AH159" si="470">P159</f>
        <v>0</v>
      </c>
      <c r="AI159" s="7">
        <f t="shared" ref="AI159" si="471">Q159+244.0851+195.2</f>
        <v>1326.38365</v>
      </c>
      <c r="AJ159" s="7">
        <f t="shared" si="294"/>
        <v>0</v>
      </c>
      <c r="AK159" s="7">
        <f t="shared" ref="AK159" si="472">S159</f>
        <v>0</v>
      </c>
      <c r="AL159" s="7">
        <f t="shared" si="375"/>
        <v>0</v>
      </c>
      <c r="AM159" s="7">
        <f t="shared" ref="AM159" si="473">AG159</f>
        <v>2.5000000000000001E-2</v>
      </c>
      <c r="AN159" s="7">
        <f t="shared" ref="AN159" si="474">AH159*COS(0.02092*PI()/180)-AI159*SIN(0.02092*PI()/180)-2.4386</f>
        <v>-2.9228930068719881</v>
      </c>
      <c r="AO159" s="7">
        <f t="shared" ref="AO159" si="475">AH159*SIN(0.02092*PI()/180)+AI159*COS(0.02092*PI()/180)+1994.492</f>
        <v>3320.8755615867703</v>
      </c>
      <c r="AP159" s="7">
        <f t="shared" si="295"/>
        <v>3.6499999999999998E-4</v>
      </c>
      <c r="AQ159" s="7">
        <f t="shared" ref="AQ159" si="476">AK159</f>
        <v>0</v>
      </c>
      <c r="AR159" s="7">
        <f t="shared" si="379"/>
        <v>0</v>
      </c>
      <c r="AS159" s="7">
        <f t="shared" ref="AS159" si="477">(AG159+17.5)*COS(-0.483808*PI()/180)+(AI159-1338.818)*SIN(-0.483808*PI()/180)</f>
        <v>17.629370153929646</v>
      </c>
      <c r="AT159" s="7">
        <f t="shared" ref="AT159" si="478">AH159+0.11</f>
        <v>0.11</v>
      </c>
      <c r="AU159" s="7">
        <f t="shared" ref="AU159" si="479">-(AG159+17.5)*SIN(-0.483808*PI()/180)+(AI159-1338.818)*COS(-0.483808*PI()/180)</f>
        <v>-12.285926619438781</v>
      </c>
      <c r="AV159" s="30">
        <f t="shared" si="296"/>
        <v>0</v>
      </c>
      <c r="AW159" s="7">
        <f t="shared" ref="AW159" si="480">AK159-0.483808*PI()/180</f>
        <v>-8.4440425474887251E-3</v>
      </c>
      <c r="AX159" s="7">
        <f t="shared" si="297"/>
        <v>0</v>
      </c>
    </row>
    <row r="160" spans="1:50">
      <c r="A160" t="str">
        <f t="shared" si="321"/>
        <v>DPS-C6.3322.T9</v>
      </c>
      <c r="B160" t="str">
        <f t="shared" si="311"/>
        <v>SPB_XTD9_DPS-C6</v>
      </c>
      <c r="C160" s="1" t="s">
        <v>48</v>
      </c>
      <c r="D160" s="2" t="s">
        <v>102</v>
      </c>
      <c r="E160" s="2" t="s">
        <v>97</v>
      </c>
      <c r="F160" s="2" t="s">
        <v>97</v>
      </c>
      <c r="G160" s="2" t="s">
        <v>113</v>
      </c>
      <c r="H160" s="2" t="s">
        <v>189</v>
      </c>
      <c r="I160" s="15" t="s">
        <v>131</v>
      </c>
      <c r="J160" s="1"/>
      <c r="K160" s="8">
        <v>73</v>
      </c>
      <c r="L160" s="6" t="s">
        <v>181</v>
      </c>
      <c r="M160" s="6"/>
      <c r="N160" s="6"/>
      <c r="O160" s="26">
        <v>2.5000000000000001E-2</v>
      </c>
      <c r="P160" s="26">
        <v>0</v>
      </c>
      <c r="Q160" s="26">
        <v>887.81200000000001</v>
      </c>
      <c r="R160" s="26">
        <v>0</v>
      </c>
      <c r="S160" s="26">
        <v>0</v>
      </c>
      <c r="T160" s="26">
        <v>0</v>
      </c>
      <c r="U160" s="7">
        <f t="shared" si="322"/>
        <v>0</v>
      </c>
      <c r="V160" s="7">
        <f t="shared" si="317"/>
        <v>0</v>
      </c>
      <c r="W160" s="7">
        <f t="shared" si="318"/>
        <v>887.81200000000001</v>
      </c>
      <c r="X160" s="7">
        <f t="shared" si="319"/>
        <v>0</v>
      </c>
      <c r="Y160" s="7">
        <f t="shared" si="323"/>
        <v>0</v>
      </c>
      <c r="Z160" s="7">
        <f t="shared" si="320"/>
        <v>0</v>
      </c>
      <c r="AA160" s="7">
        <f t="shared" si="312"/>
        <v>-1.3980907013183532</v>
      </c>
      <c r="AB160" s="7">
        <f t="shared" si="324"/>
        <v>0</v>
      </c>
      <c r="AC160" s="7">
        <f t="shared" si="313"/>
        <v>887.8101125764066</v>
      </c>
      <c r="AD160" s="7">
        <f t="shared" si="292"/>
        <v>0</v>
      </c>
      <c r="AE160" s="7">
        <f t="shared" si="325"/>
        <v>-2.7000000000000001E-3</v>
      </c>
      <c r="AF160" s="7">
        <f t="shared" si="293"/>
        <v>0</v>
      </c>
      <c r="AG160" s="7">
        <f t="shared" si="314"/>
        <v>2.5000000000000001E-2</v>
      </c>
      <c r="AH160" s="7">
        <f t="shared" si="315"/>
        <v>0</v>
      </c>
      <c r="AI160" s="7">
        <f t="shared" si="316"/>
        <v>1327.0971000000002</v>
      </c>
      <c r="AJ160" s="7">
        <f t="shared" si="294"/>
        <v>0</v>
      </c>
      <c r="AK160" s="7">
        <f t="shared" si="326"/>
        <v>0</v>
      </c>
      <c r="AL160" s="7">
        <f t="shared" si="375"/>
        <v>0</v>
      </c>
      <c r="AM160" s="7">
        <f t="shared" si="327"/>
        <v>2.5000000000000001E-2</v>
      </c>
      <c r="AN160" s="7">
        <f t="shared" si="328"/>
        <v>-2.9231535037845915</v>
      </c>
      <c r="AO160" s="7">
        <f t="shared" si="329"/>
        <v>3321.589011539214</v>
      </c>
      <c r="AP160" s="7">
        <f t="shared" si="295"/>
        <v>3.6499999999999998E-4</v>
      </c>
      <c r="AQ160" s="7">
        <f t="shared" si="330"/>
        <v>0</v>
      </c>
      <c r="AR160" s="7">
        <f t="shared" si="379"/>
        <v>0</v>
      </c>
      <c r="AS160" s="7">
        <f t="shared" si="331"/>
        <v>17.623345823365725</v>
      </c>
      <c r="AT160" s="7">
        <f t="shared" ref="AT160:AT164" si="481">AH160+0.11</f>
        <v>0.11</v>
      </c>
      <c r="AU160" s="7">
        <f t="shared" si="333"/>
        <v>-11.572502054441518</v>
      </c>
      <c r="AV160" s="30">
        <f t="shared" si="296"/>
        <v>0</v>
      </c>
      <c r="AW160" s="7">
        <f t="shared" si="334"/>
        <v>-8.4440425474887251E-3</v>
      </c>
      <c r="AX160" s="7">
        <f t="shared" si="297"/>
        <v>0</v>
      </c>
    </row>
    <row r="161" spans="1:50" s="84" customFormat="1">
      <c r="A161" s="84" t="str">
        <f t="shared" si="321"/>
        <v>PPU.3330.T9</v>
      </c>
      <c r="B161" s="84" t="str">
        <f t="shared" si="311"/>
        <v>SPB_XTD9_PPU</v>
      </c>
      <c r="C161" s="85" t="s">
        <v>48</v>
      </c>
      <c r="D161" s="86" t="s">
        <v>102</v>
      </c>
      <c r="E161" s="86" t="s">
        <v>97</v>
      </c>
      <c r="F161" s="86" t="s">
        <v>97</v>
      </c>
      <c r="G161" s="86" t="s">
        <v>416</v>
      </c>
      <c r="H161" s="86"/>
      <c r="I161" s="87" t="s">
        <v>430</v>
      </c>
      <c r="J161" s="85"/>
      <c r="K161" s="88">
        <v>84</v>
      </c>
      <c r="L161" s="87" t="s">
        <v>287</v>
      </c>
      <c r="M161" s="89"/>
      <c r="N161" s="89"/>
      <c r="O161" s="27">
        <v>2.5000000000000001E-2</v>
      </c>
      <c r="P161" s="27">
        <v>0</v>
      </c>
      <c r="Q161" s="27">
        <v>896.62289999999996</v>
      </c>
      <c r="R161" s="96">
        <v>0</v>
      </c>
      <c r="S161" s="96">
        <v>0</v>
      </c>
      <c r="T161" s="96">
        <v>0</v>
      </c>
      <c r="U161" s="90">
        <f t="shared" si="322"/>
        <v>0</v>
      </c>
      <c r="V161" s="90">
        <f t="shared" si="317"/>
        <v>0</v>
      </c>
      <c r="W161" s="90">
        <f t="shared" si="318"/>
        <v>896.62289999999996</v>
      </c>
      <c r="X161" s="90">
        <f t="shared" si="319"/>
        <v>0</v>
      </c>
      <c r="Y161" s="90">
        <f t="shared" si="323"/>
        <v>0</v>
      </c>
      <c r="Z161" s="90">
        <f t="shared" si="320"/>
        <v>0</v>
      </c>
      <c r="AA161" s="90">
        <f t="shared" si="312"/>
        <v>-1.421880102414206</v>
      </c>
      <c r="AB161" s="90">
        <f t="shared" si="324"/>
        <v>0</v>
      </c>
      <c r="AC161" s="90">
        <f t="shared" si="313"/>
        <v>896.62098046069559</v>
      </c>
      <c r="AD161" s="90">
        <f t="shared" si="292"/>
        <v>0</v>
      </c>
      <c r="AE161" s="90">
        <f t="shared" si="325"/>
        <v>-2.7000000000000001E-3</v>
      </c>
      <c r="AF161" s="90">
        <f t="shared" si="293"/>
        <v>0</v>
      </c>
      <c r="AG161" s="90">
        <f t="shared" si="314"/>
        <v>2.5000000000000001E-2</v>
      </c>
      <c r="AH161" s="90">
        <f t="shared" si="315"/>
        <v>0</v>
      </c>
      <c r="AI161" s="90">
        <f t="shared" si="316"/>
        <v>1335.9080000000001</v>
      </c>
      <c r="AJ161" s="90">
        <f t="shared" si="294"/>
        <v>0</v>
      </c>
      <c r="AK161" s="90">
        <f t="shared" si="326"/>
        <v>0</v>
      </c>
      <c r="AL161" s="90">
        <f t="shared" si="375"/>
        <v>0</v>
      </c>
      <c r="AM161" s="90">
        <f t="shared" si="327"/>
        <v>2.5000000000000001E-2</v>
      </c>
      <c r="AN161" s="90">
        <f t="shared" si="328"/>
        <v>-2.9263705648922493</v>
      </c>
      <c r="AO161" s="90">
        <f t="shared" si="329"/>
        <v>3330.3999109519027</v>
      </c>
      <c r="AP161" s="90">
        <f t="shared" si="295"/>
        <v>3.6499999999999998E-4</v>
      </c>
      <c r="AQ161" s="90">
        <f t="shared" si="330"/>
        <v>0</v>
      </c>
      <c r="AR161" s="90">
        <f t="shared" si="379"/>
        <v>0</v>
      </c>
      <c r="AS161" s="90">
        <f t="shared" si="331"/>
        <v>17.548947093019319</v>
      </c>
      <c r="AT161" s="90">
        <f t="shared" ref="AT161" si="482">AH161+0.11</f>
        <v>0.11</v>
      </c>
      <c r="AU161" s="90">
        <f t="shared" si="333"/>
        <v>-2.761916169330251</v>
      </c>
      <c r="AV161" s="91">
        <f t="shared" si="296"/>
        <v>0</v>
      </c>
      <c r="AW161" s="90">
        <f t="shared" si="334"/>
        <v>-8.4440425474887251E-3</v>
      </c>
      <c r="AX161" s="90">
        <f t="shared" si="297"/>
        <v>0</v>
      </c>
    </row>
    <row r="162" spans="1:50" s="84" customFormat="1">
      <c r="A162" s="84" t="str">
        <f t="shared" ref="A162:A164" si="483">IF( H162="", CONCATENATE(G162,".",ROUND(AO162,0),".",C162),CONCATENATE(G162,"-",H162,".",ROUND(AO162,0),".",C162))</f>
        <v>ATT.3331.T9</v>
      </c>
      <c r="B162" s="84" t="str">
        <f t="shared" ref="B162:B164" si="484">IF( H162&gt;0, CONCATENATE(D162,"_",F162,"_",G162,"-",H162),CONCATENATE(D162,"_",F162,"_",G162) )</f>
        <v>SPB_XTD9_ATT</v>
      </c>
      <c r="C162" s="85" t="s">
        <v>48</v>
      </c>
      <c r="D162" s="86" t="s">
        <v>102</v>
      </c>
      <c r="E162" s="86" t="s">
        <v>97</v>
      </c>
      <c r="F162" s="86" t="s">
        <v>97</v>
      </c>
      <c r="G162" s="86" t="s">
        <v>79</v>
      </c>
      <c r="H162" s="86"/>
      <c r="I162" s="87" t="s">
        <v>445</v>
      </c>
      <c r="J162" s="85"/>
      <c r="K162" s="88">
        <v>84</v>
      </c>
      <c r="L162" s="87" t="s">
        <v>287</v>
      </c>
      <c r="M162" s="89"/>
      <c r="N162" s="89"/>
      <c r="O162" s="27">
        <v>2.5000000000000001E-2</v>
      </c>
      <c r="P162" s="27">
        <v>0</v>
      </c>
      <c r="Q162" s="27">
        <v>897.64089999999999</v>
      </c>
      <c r="R162" s="96">
        <v>0</v>
      </c>
      <c r="S162" s="96">
        <v>0</v>
      </c>
      <c r="T162" s="96">
        <v>0</v>
      </c>
      <c r="U162" s="90">
        <f t="shared" ref="U162:U164" si="485">O162-0.025</f>
        <v>0</v>
      </c>
      <c r="V162" s="90">
        <f t="shared" ref="V162:V164" si="486">P162</f>
        <v>0</v>
      </c>
      <c r="W162" s="90">
        <f t="shared" ref="W162:W164" si="487">Q162</f>
        <v>897.64089999999999</v>
      </c>
      <c r="X162" s="90">
        <f t="shared" ref="X162:X164" si="488">R162</f>
        <v>0</v>
      </c>
      <c r="Y162" s="90">
        <f t="shared" ref="Y162:Y164" si="489">S162</f>
        <v>0</v>
      </c>
      <c r="Z162" s="90">
        <f t="shared" ref="Z162:Z164" si="490">T162</f>
        <v>0</v>
      </c>
      <c r="AA162" s="90">
        <f t="shared" ref="AA162:AA164" si="491">U162*COS(-0.0027)+(W162-370)*SIN(-0.0027)</f>
        <v>-1.4246286990746584</v>
      </c>
      <c r="AB162" s="90">
        <f t="shared" ref="AB162:AB164" si="492">V162</f>
        <v>0</v>
      </c>
      <c r="AC162" s="90">
        <f t="shared" ref="AC162:AC164" si="493">-U162*SIN(-0.0027)+(W162-370)*COS(-0.0027)+370</f>
        <v>897.63897675008786</v>
      </c>
      <c r="AD162" s="90">
        <f t="shared" ref="AD162:AD164" si="494">R162</f>
        <v>0</v>
      </c>
      <c r="AE162" s="90">
        <f t="shared" ref="AE162:AE164" si="495">S162-0.0027</f>
        <v>-2.7000000000000001E-3</v>
      </c>
      <c r="AF162" s="90">
        <f t="shared" ref="AF162:AF164" si="496">T162</f>
        <v>0</v>
      </c>
      <c r="AG162" s="90">
        <f t="shared" ref="AG162" si="497">O162</f>
        <v>2.5000000000000001E-2</v>
      </c>
      <c r="AH162" s="90">
        <f t="shared" ref="AH162" si="498">P162</f>
        <v>0</v>
      </c>
      <c r="AI162" s="90">
        <f t="shared" ref="AI162" si="499">Q162+244.0851+195.2</f>
        <v>1336.9260000000002</v>
      </c>
      <c r="AJ162" s="90">
        <f t="shared" ref="AJ162" si="500">R162</f>
        <v>0</v>
      </c>
      <c r="AK162" s="90">
        <f t="shared" ref="AK162" si="501">S162</f>
        <v>0</v>
      </c>
      <c r="AL162" s="90">
        <f t="shared" ref="AL162" si="502">T162</f>
        <v>0</v>
      </c>
      <c r="AM162" s="90">
        <f t="shared" ref="AM162:AM164" si="503">AG162</f>
        <v>2.5000000000000001E-2</v>
      </c>
      <c r="AN162" s="90">
        <f t="shared" ref="AN162:AN164" si="504">AH162*COS(0.02092*PI()/180)-AI162*SIN(0.02092*PI()/180)-2.4386</f>
        <v>-2.9267422599753394</v>
      </c>
      <c r="AO162" s="90">
        <f t="shared" ref="AO162:AO164" si="505">AH162*SIN(0.02092*PI()/180)+AI162*COS(0.02092*PI()/180)+1994.492</f>
        <v>3331.4179108840453</v>
      </c>
      <c r="AP162" s="90">
        <f t="shared" ref="AP162:AP164" si="506">AJ162+0.000365</f>
        <v>3.6499999999999998E-4</v>
      </c>
      <c r="AQ162" s="90">
        <f t="shared" ref="AQ162:AQ164" si="507">AK162</f>
        <v>0</v>
      </c>
      <c r="AR162" s="90">
        <f t="shared" ref="AR162:AR164" si="508">AL162</f>
        <v>0</v>
      </c>
      <c r="AS162" s="90">
        <f t="shared" ref="AS162:AS164" si="509">(AG162+17.5)*COS(-0.483808*PI()/180)+(AI162-1338.818)*SIN(-0.483808*PI()/180)</f>
        <v>17.540351159857821</v>
      </c>
      <c r="AT162" s="90">
        <f t="shared" si="481"/>
        <v>0.11</v>
      </c>
      <c r="AU162" s="90">
        <f t="shared" ref="AU162:AU164" si="510">-(AG162+17.5)*SIN(-0.483808*PI()/180)+(AI162-1338.818)*COS(-0.483808*PI()/180)</f>
        <v>-1.7439524617585407</v>
      </c>
      <c r="AV162" s="91">
        <f t="shared" ref="AV162:AV164" si="511">AJ162</f>
        <v>0</v>
      </c>
      <c r="AW162" s="90">
        <f t="shared" ref="AW162:AW164" si="512">AK162-0.483808*PI()/180</f>
        <v>-8.4440425474887251E-3</v>
      </c>
      <c r="AX162" s="90">
        <f t="shared" ref="AX162:AX164" si="513">AL162</f>
        <v>0</v>
      </c>
    </row>
    <row r="163" spans="1:50" s="55" customFormat="1">
      <c r="A163" s="55" t="str">
        <f t="shared" ref="A163" si="514">IF( H163="", CONCATENATE(G163,".",ROUND(AO163,0),".",C163),CONCATENATE(G163,"-",H163,".",ROUND(AO163,0),".",C163))</f>
        <v>SCR.3332.T9</v>
      </c>
      <c r="B163" s="55" t="str">
        <f t="shared" ref="B163" si="515">IF( H163&gt;0, CONCATENATE(D163,"_",F163,"_",G163,"-",H163),CONCATENATE(D163,"_",F163,"_",G163) )</f>
        <v>SPB_XTD9_SCR</v>
      </c>
      <c r="C163" s="85" t="s">
        <v>48</v>
      </c>
      <c r="D163" s="2" t="s">
        <v>102</v>
      </c>
      <c r="E163" s="2" t="s">
        <v>105</v>
      </c>
      <c r="F163" s="86" t="s">
        <v>97</v>
      </c>
      <c r="G163" s="2" t="s">
        <v>463</v>
      </c>
      <c r="H163" s="2"/>
      <c r="I163" s="15" t="s">
        <v>464</v>
      </c>
      <c r="J163" s="1"/>
      <c r="K163" s="88">
        <v>84</v>
      </c>
      <c r="L163" s="6" t="s">
        <v>456</v>
      </c>
      <c r="M163" s="6"/>
      <c r="N163" s="6"/>
      <c r="O163" s="94">
        <f>AG163</f>
        <v>2.8399999999999998E-2</v>
      </c>
      <c r="P163" s="94">
        <f>AH163</f>
        <v>0</v>
      </c>
      <c r="Q163" s="94">
        <f>AI163-244.0851-195.2</f>
        <v>898.09089999999992</v>
      </c>
      <c r="R163" s="94">
        <f t="shared" ref="R163:T164" si="516">AJ163</f>
        <v>0</v>
      </c>
      <c r="S163" s="94">
        <f t="shared" si="516"/>
        <v>0</v>
      </c>
      <c r="T163" s="94">
        <f t="shared" si="516"/>
        <v>0</v>
      </c>
      <c r="U163" s="7">
        <f t="shared" ref="U163" si="517">O163-0.025</f>
        <v>3.3999999999999968E-3</v>
      </c>
      <c r="V163" s="7">
        <f t="shared" ref="V163" si="518">P163</f>
        <v>0</v>
      </c>
      <c r="W163" s="7">
        <f t="shared" ref="W163" si="519">Q163</f>
        <v>898.09089999999992</v>
      </c>
      <c r="X163" s="7">
        <f t="shared" ref="X163" si="520">R163</f>
        <v>0</v>
      </c>
      <c r="Y163" s="7">
        <f t="shared" ref="Y163" si="521">S163</f>
        <v>0</v>
      </c>
      <c r="Z163" s="7">
        <f t="shared" ref="Z163" si="522">T163</f>
        <v>0</v>
      </c>
      <c r="AA163" s="7">
        <f t="shared" ref="AA163" si="523">U163*COS(-0.0027)+(W163-370)*SIN(-0.0027)</f>
        <v>-1.4224437099914262</v>
      </c>
      <c r="AB163" s="7">
        <f t="shared" ref="AB163" si="524">V163</f>
        <v>0</v>
      </c>
      <c r="AC163" s="7">
        <f t="shared" ref="AC163" si="525">-U163*SIN(-0.0027)+(W163-370)*COS(-0.0027)+370</f>
        <v>898.08898428982764</v>
      </c>
      <c r="AD163" s="7">
        <f t="shared" ref="AD163" si="526">R163</f>
        <v>0</v>
      </c>
      <c r="AE163" s="7">
        <f t="shared" ref="AE163" si="527">S163-0.0027</f>
        <v>-2.7000000000000001E-3</v>
      </c>
      <c r="AF163" s="7">
        <f t="shared" ref="AF163" si="528">T163</f>
        <v>0</v>
      </c>
      <c r="AG163" s="7">
        <f>28.4/1000</f>
        <v>2.8399999999999998E-2</v>
      </c>
      <c r="AH163" s="7">
        <v>0</v>
      </c>
      <c r="AI163" s="7">
        <f>1337376/1000</f>
        <v>1337.376</v>
      </c>
      <c r="AJ163" s="7">
        <v>0</v>
      </c>
      <c r="AK163" s="7">
        <v>0</v>
      </c>
      <c r="AL163" s="7">
        <v>0</v>
      </c>
      <c r="AM163" s="7">
        <f t="shared" ref="AM163" si="529">AG163</f>
        <v>2.8399999999999998E-2</v>
      </c>
      <c r="AN163" s="7">
        <f t="shared" ref="AN163" si="530">AH163*COS(0.02092*PI()/180)-AI163*SIN(0.02092*PI()/180)-2.4386</f>
        <v>-2.9269065652674713</v>
      </c>
      <c r="AO163" s="7">
        <f t="shared" ref="AO163" si="531">AH163*SIN(0.02092*PI()/180)+AI163*COS(0.02092*PI()/180)+1994.492</f>
        <v>3331.8679108540491</v>
      </c>
      <c r="AP163" s="7">
        <f t="shared" ref="AP163" si="532">AJ163+0.000365</f>
        <v>3.6499999999999998E-4</v>
      </c>
      <c r="AQ163" s="7">
        <f t="shared" ref="AQ163" si="533">AK163</f>
        <v>0</v>
      </c>
      <c r="AR163" s="7">
        <f t="shared" ref="AR163" si="534">AL163</f>
        <v>0</v>
      </c>
      <c r="AS163" s="7">
        <f t="shared" ref="AS163" si="535">(AG163+17.5)*COS(-0.483808*PI()/180)+(AI163-1338.818)*SIN(-0.483808*PI()/180)</f>
        <v>17.539951264654555</v>
      </c>
      <c r="AT163" s="7">
        <f t="shared" ref="AT163" si="536">AH163+0.11</f>
        <v>0.11</v>
      </c>
      <c r="AU163" s="7">
        <f t="shared" ref="AU163" si="537">-(AG163+17.5)*SIN(-0.483808*PI()/180)+(AI163-1338.818)*COS(-0.483808*PI()/180)</f>
        <v>-1.2939397951771847</v>
      </c>
      <c r="AV163" s="95">
        <f t="shared" ref="AV163" si="538">AJ163</f>
        <v>0</v>
      </c>
      <c r="AW163" s="7">
        <f t="shared" ref="AW163" si="539">AK163-0.483808*PI()/180</f>
        <v>-8.4440425474887251E-3</v>
      </c>
      <c r="AX163" s="7">
        <f t="shared" ref="AX163" si="540">AL163</f>
        <v>0</v>
      </c>
    </row>
    <row r="164" spans="1:50" s="55" customFormat="1">
      <c r="A164" s="55" t="str">
        <f t="shared" si="483"/>
        <v>CRL.3333.T9</v>
      </c>
      <c r="B164" s="55" t="str">
        <f t="shared" si="484"/>
        <v>SPB_XTD9_CRL</v>
      </c>
      <c r="C164" s="85" t="s">
        <v>48</v>
      </c>
      <c r="D164" s="2" t="s">
        <v>102</v>
      </c>
      <c r="E164" s="2" t="s">
        <v>105</v>
      </c>
      <c r="F164" s="86" t="s">
        <v>97</v>
      </c>
      <c r="G164" s="2" t="s">
        <v>80</v>
      </c>
      <c r="H164" s="2"/>
      <c r="I164" s="15" t="s">
        <v>80</v>
      </c>
      <c r="J164" s="1"/>
      <c r="K164" s="88">
        <v>84</v>
      </c>
      <c r="L164" s="6" t="s">
        <v>456</v>
      </c>
      <c r="M164" s="6"/>
      <c r="N164" s="6"/>
      <c r="O164" s="94">
        <f>AG164</f>
        <v>2.5000000000000001E-2</v>
      </c>
      <c r="P164" s="94">
        <f>AH164</f>
        <v>0</v>
      </c>
      <c r="Q164" s="94">
        <f>AI164-244.0851-195.2</f>
        <v>898.82764399999996</v>
      </c>
      <c r="R164" s="94">
        <f t="shared" si="516"/>
        <v>0</v>
      </c>
      <c r="S164" s="94">
        <f t="shared" si="516"/>
        <v>0</v>
      </c>
      <c r="T164" s="94">
        <f t="shared" si="516"/>
        <v>0</v>
      </c>
      <c r="U164" s="7">
        <f t="shared" si="485"/>
        <v>0</v>
      </c>
      <c r="V164" s="7">
        <f t="shared" si="486"/>
        <v>0</v>
      </c>
      <c r="W164" s="7">
        <f t="shared" si="487"/>
        <v>898.82764399999996</v>
      </c>
      <c r="X164" s="7">
        <f t="shared" si="488"/>
        <v>0</v>
      </c>
      <c r="Y164" s="7">
        <f t="shared" si="489"/>
        <v>0</v>
      </c>
      <c r="Z164" s="7">
        <f t="shared" si="490"/>
        <v>0</v>
      </c>
      <c r="AA164" s="7">
        <f t="shared" si="491"/>
        <v>-1.4278329039815461</v>
      </c>
      <c r="AB164" s="7">
        <f t="shared" si="492"/>
        <v>0</v>
      </c>
      <c r="AC164" s="7">
        <f t="shared" si="493"/>
        <v>898.8257164244086</v>
      </c>
      <c r="AD164" s="7">
        <f t="shared" si="494"/>
        <v>0</v>
      </c>
      <c r="AE164" s="7">
        <f t="shared" si="495"/>
        <v>-2.7000000000000001E-3</v>
      </c>
      <c r="AF164" s="7">
        <f t="shared" si="496"/>
        <v>0</v>
      </c>
      <c r="AG164" s="7">
        <v>2.5000000000000001E-2</v>
      </c>
      <c r="AH164" s="7">
        <v>0</v>
      </c>
      <c r="AI164" s="7">
        <f>1338112.744/1000</f>
        <v>1338.112744</v>
      </c>
      <c r="AJ164" s="7">
        <v>0</v>
      </c>
      <c r="AK164" s="7">
        <v>0</v>
      </c>
      <c r="AL164" s="7">
        <v>0</v>
      </c>
      <c r="AM164" s="7">
        <f t="shared" si="503"/>
        <v>2.5000000000000001E-2</v>
      </c>
      <c r="AN164" s="7">
        <f t="shared" si="504"/>
        <v>-2.9271755673522413</v>
      </c>
      <c r="AO164" s="7">
        <f t="shared" si="505"/>
        <v>3332.6046548049399</v>
      </c>
      <c r="AP164" s="7">
        <f t="shared" si="506"/>
        <v>3.6499999999999998E-4</v>
      </c>
      <c r="AQ164" s="7">
        <f t="shared" si="507"/>
        <v>0</v>
      </c>
      <c r="AR164" s="7">
        <f t="shared" si="508"/>
        <v>0</v>
      </c>
      <c r="AS164" s="7">
        <f t="shared" si="509"/>
        <v>17.530330362113411</v>
      </c>
      <c r="AT164" s="7">
        <f t="shared" si="481"/>
        <v>0.11</v>
      </c>
      <c r="AU164" s="7">
        <f t="shared" si="510"/>
        <v>-0.55725077003132362</v>
      </c>
      <c r="AV164" s="95">
        <f t="shared" si="511"/>
        <v>0</v>
      </c>
      <c r="AW164" s="7">
        <f t="shared" si="512"/>
        <v>-8.4440425474887251E-3</v>
      </c>
      <c r="AX164" s="7">
        <f t="shared" si="513"/>
        <v>0</v>
      </c>
    </row>
    <row r="165" spans="1:50">
      <c r="A165" t="str">
        <f t="shared" si="321"/>
        <v>IMGPI.3334.T9</v>
      </c>
      <c r="B165" t="str">
        <f t="shared" si="311"/>
        <v>SPB_XTD9_IMGPI</v>
      </c>
      <c r="C165" s="1" t="s">
        <v>48</v>
      </c>
      <c r="D165" s="2" t="s">
        <v>102</v>
      </c>
      <c r="E165" s="2" t="s">
        <v>105</v>
      </c>
      <c r="F165" s="2" t="s">
        <v>97</v>
      </c>
      <c r="G165" s="2" t="s">
        <v>118</v>
      </c>
      <c r="H165" s="2"/>
      <c r="I165" s="15" t="s">
        <v>129</v>
      </c>
      <c r="J165" s="1"/>
      <c r="K165" s="8">
        <v>74</v>
      </c>
      <c r="L165" s="6" t="s">
        <v>103</v>
      </c>
      <c r="M165" s="6"/>
      <c r="N165" s="6"/>
      <c r="O165" s="26">
        <v>2.5000000000000001E-2</v>
      </c>
      <c r="P165" s="26">
        <v>0</v>
      </c>
      <c r="Q165" s="26">
        <v>900.44739996094597</v>
      </c>
      <c r="R165" s="34">
        <v>0</v>
      </c>
      <c r="S165" s="34">
        <v>0</v>
      </c>
      <c r="T165" s="34">
        <v>0</v>
      </c>
      <c r="U165" s="7">
        <f t="shared" si="322"/>
        <v>0</v>
      </c>
      <c r="V165" s="7">
        <f t="shared" si="317"/>
        <v>0</v>
      </c>
      <c r="W165" s="7">
        <f t="shared" si="318"/>
        <v>900.44739996094597</v>
      </c>
      <c r="X165" s="7">
        <f t="shared" si="319"/>
        <v>0</v>
      </c>
      <c r="Y165" s="7">
        <f t="shared" si="323"/>
        <v>0</v>
      </c>
      <c r="Z165" s="7">
        <f t="shared" si="320"/>
        <v>0</v>
      </c>
      <c r="AA165" s="7">
        <f t="shared" si="312"/>
        <v>-1.4322062397624928</v>
      </c>
      <c r="AB165" s="7">
        <f t="shared" si="324"/>
        <v>0</v>
      </c>
      <c r="AC165" s="7">
        <f t="shared" si="313"/>
        <v>900.44546648134769</v>
      </c>
      <c r="AD165" s="7">
        <f t="shared" si="292"/>
        <v>0</v>
      </c>
      <c r="AE165" s="7">
        <f t="shared" si="325"/>
        <v>-2.7000000000000001E-3</v>
      </c>
      <c r="AF165" s="7">
        <f t="shared" si="293"/>
        <v>0</v>
      </c>
      <c r="AG165" s="7">
        <f t="shared" si="314"/>
        <v>2.5000000000000001E-2</v>
      </c>
      <c r="AH165" s="7">
        <f t="shared" si="315"/>
        <v>0</v>
      </c>
      <c r="AI165" s="7">
        <f t="shared" si="316"/>
        <v>1339.7324999609461</v>
      </c>
      <c r="AJ165" s="7">
        <f t="shared" si="294"/>
        <v>0</v>
      </c>
      <c r="AK165" s="7">
        <f t="shared" si="326"/>
        <v>0</v>
      </c>
      <c r="AL165" s="7">
        <f t="shared" si="375"/>
        <v>0</v>
      </c>
      <c r="AM165" s="7">
        <f t="shared" si="327"/>
        <v>2.5000000000000001E-2</v>
      </c>
      <c r="AN165" s="7">
        <f t="shared" si="328"/>
        <v>-2.9277669772996764</v>
      </c>
      <c r="AO165" s="7">
        <f t="shared" si="329"/>
        <v>3334.2244106579174</v>
      </c>
      <c r="AP165" s="7">
        <f t="shared" si="295"/>
        <v>3.6499999999999998E-4</v>
      </c>
      <c r="AQ165" s="7">
        <f t="shared" si="330"/>
        <v>0</v>
      </c>
      <c r="AR165" s="7">
        <f t="shared" si="379"/>
        <v>0</v>
      </c>
      <c r="AS165" s="7">
        <f t="shared" si="331"/>
        <v>17.516653236398056</v>
      </c>
      <c r="AT165" s="7">
        <f t="shared" ref="AT165:AT196" si="541">AH165+0.11</f>
        <v>0.11</v>
      </c>
      <c r="AU165" s="7">
        <f t="shared" si="333"/>
        <v>1.0624474454559512</v>
      </c>
      <c r="AV165" s="30">
        <f t="shared" si="296"/>
        <v>0</v>
      </c>
      <c r="AW165" s="7">
        <f t="shared" si="334"/>
        <v>-8.4440425474887251E-3</v>
      </c>
      <c r="AX165" s="7">
        <f t="shared" si="297"/>
        <v>0</v>
      </c>
    </row>
    <row r="166" spans="1:50" s="21" customFormat="1">
      <c r="A166" s="20" t="str">
        <f t="shared" si="321"/>
        <v>SHUT.3335.T9</v>
      </c>
      <c r="B166" s="20" t="str">
        <f t="shared" si="311"/>
        <v>SPB_XTD9_SHUT</v>
      </c>
      <c r="C166" s="10" t="s">
        <v>48</v>
      </c>
      <c r="D166" s="11" t="s">
        <v>102</v>
      </c>
      <c r="E166" s="11" t="s">
        <v>105</v>
      </c>
      <c r="F166" s="11" t="s">
        <v>97</v>
      </c>
      <c r="G166" s="11" t="s">
        <v>117</v>
      </c>
      <c r="H166" s="11"/>
      <c r="I166" s="16" t="s">
        <v>138</v>
      </c>
      <c r="J166" s="10"/>
      <c r="K166" s="18">
        <v>73</v>
      </c>
      <c r="L166" s="12" t="s">
        <v>104</v>
      </c>
      <c r="M166" s="12"/>
      <c r="N166" s="12"/>
      <c r="O166" s="26">
        <v>2.5000000000000001E-2</v>
      </c>
      <c r="P166" s="26">
        <v>0</v>
      </c>
      <c r="Q166" s="26">
        <v>901.5698999609458</v>
      </c>
      <c r="R166" s="26">
        <v>0</v>
      </c>
      <c r="S166" s="26">
        <v>0</v>
      </c>
      <c r="T166" s="26">
        <v>0</v>
      </c>
      <c r="U166" s="13">
        <f t="shared" si="322"/>
        <v>0</v>
      </c>
      <c r="V166" s="13">
        <f t="shared" si="317"/>
        <v>0</v>
      </c>
      <c r="W166" s="13">
        <f t="shared" si="318"/>
        <v>901.5698999609458</v>
      </c>
      <c r="X166" s="13">
        <f t="shared" si="319"/>
        <v>0</v>
      </c>
      <c r="Y166" s="13">
        <f t="shared" si="323"/>
        <v>0</v>
      </c>
      <c r="Z166" s="13">
        <f t="shared" si="320"/>
        <v>0</v>
      </c>
      <c r="AA166" s="13">
        <f t="shared" si="312"/>
        <v>-1.4352369860801324</v>
      </c>
      <c r="AB166" s="13">
        <f t="shared" si="324"/>
        <v>0</v>
      </c>
      <c r="AC166" s="13">
        <f t="shared" si="313"/>
        <v>901.56796238983748</v>
      </c>
      <c r="AD166" s="13">
        <f t="shared" si="292"/>
        <v>0</v>
      </c>
      <c r="AE166" s="13">
        <f t="shared" si="325"/>
        <v>-2.7000000000000001E-3</v>
      </c>
      <c r="AF166" s="13">
        <f t="shared" si="293"/>
        <v>0</v>
      </c>
      <c r="AG166" s="13">
        <f t="shared" si="314"/>
        <v>2.5000000000000001E-2</v>
      </c>
      <c r="AH166" s="13">
        <f t="shared" si="315"/>
        <v>0</v>
      </c>
      <c r="AI166" s="13">
        <f t="shared" si="316"/>
        <v>1340.8549999609459</v>
      </c>
      <c r="AJ166" s="13">
        <f t="shared" si="294"/>
        <v>0</v>
      </c>
      <c r="AK166" s="13">
        <f t="shared" si="326"/>
        <v>0</v>
      </c>
      <c r="AL166" s="13">
        <f t="shared" si="375"/>
        <v>0</v>
      </c>
      <c r="AM166" s="13">
        <f t="shared" si="327"/>
        <v>2.5000000000000001E-2</v>
      </c>
      <c r="AN166" s="13">
        <f t="shared" si="328"/>
        <v>-2.9281768277228277</v>
      </c>
      <c r="AO166" s="13">
        <f t="shared" si="329"/>
        <v>3335.3469105830945</v>
      </c>
      <c r="AP166" s="13">
        <f t="shared" si="295"/>
        <v>3.6499999999999998E-4</v>
      </c>
      <c r="AQ166" s="13">
        <f t="shared" si="330"/>
        <v>0</v>
      </c>
      <c r="AR166" s="13">
        <f t="shared" si="379"/>
        <v>0</v>
      </c>
      <c r="AS166" s="13">
        <f t="shared" si="331"/>
        <v>17.507174911276469</v>
      </c>
      <c r="AT166" s="13">
        <f t="shared" si="541"/>
        <v>0.11</v>
      </c>
      <c r="AU166" s="13">
        <f t="shared" si="333"/>
        <v>2.1849074275275866</v>
      </c>
      <c r="AV166" s="31">
        <f t="shared" si="296"/>
        <v>0</v>
      </c>
      <c r="AW166" s="13">
        <f t="shared" si="334"/>
        <v>-8.4440425474887251E-3</v>
      </c>
      <c r="AX166" s="13">
        <f t="shared" si="297"/>
        <v>0</v>
      </c>
    </row>
    <row r="167" spans="1:50">
      <c r="A167" t="str">
        <f t="shared" si="321"/>
        <v>PIPE.2861.T9FXE</v>
      </c>
      <c r="B167" t="str">
        <f t="shared" si="311"/>
        <v>SA1_XTD9_PIPE</v>
      </c>
      <c r="C167" s="1" t="s">
        <v>151</v>
      </c>
      <c r="D167" s="2" t="s">
        <v>49</v>
      </c>
      <c r="E167" s="2" t="s">
        <v>97</v>
      </c>
      <c r="F167" s="2" t="s">
        <v>97</v>
      </c>
      <c r="G167" s="2" t="s">
        <v>148</v>
      </c>
      <c r="H167" s="2"/>
      <c r="I167" s="15" t="s">
        <v>149</v>
      </c>
      <c r="J167" s="1"/>
      <c r="K167" s="8">
        <v>73</v>
      </c>
      <c r="L167" s="6" t="s">
        <v>150</v>
      </c>
      <c r="M167" s="6"/>
      <c r="N167" s="6"/>
      <c r="O167" s="33">
        <v>0.19819999999999999</v>
      </c>
      <c r="P167" s="33">
        <v>0</v>
      </c>
      <c r="Q167" s="33">
        <v>426.74970000000002</v>
      </c>
      <c r="R167" s="33">
        <v>0</v>
      </c>
      <c r="S167" s="33">
        <v>2.6549400000000002E-3</v>
      </c>
      <c r="T167" s="33">
        <v>0</v>
      </c>
      <c r="U167" s="7">
        <f t="shared" si="322"/>
        <v>0.17319999999999999</v>
      </c>
      <c r="V167" s="7">
        <f t="shared" si="317"/>
        <v>0</v>
      </c>
      <c r="W167" s="7">
        <f t="shared" si="318"/>
        <v>426.74970000000002</v>
      </c>
      <c r="X167" s="7">
        <f t="shared" si="319"/>
        <v>0</v>
      </c>
      <c r="Y167" s="7">
        <f t="shared" si="323"/>
        <v>2.6549400000000002E-3</v>
      </c>
      <c r="Z167" s="7">
        <f t="shared" si="320"/>
        <v>0</v>
      </c>
      <c r="AA167" s="7">
        <f t="shared" si="312"/>
        <v>1.9975364853706434E-2</v>
      </c>
      <c r="AB167" s="7">
        <f t="shared" si="324"/>
        <v>0</v>
      </c>
      <c r="AC167" s="7">
        <f t="shared" si="313"/>
        <v>426.749960786901</v>
      </c>
      <c r="AD167" s="7">
        <f t="shared" si="292"/>
        <v>0</v>
      </c>
      <c r="AE167" s="7">
        <f t="shared" si="325"/>
        <v>-4.5059999999999979E-5</v>
      </c>
      <c r="AF167" s="7">
        <f t="shared" si="293"/>
        <v>0</v>
      </c>
      <c r="AG167" s="7">
        <f t="shared" si="314"/>
        <v>0.19819999999999999</v>
      </c>
      <c r="AH167" s="7">
        <f t="shared" si="315"/>
        <v>0</v>
      </c>
      <c r="AI167" s="7">
        <f t="shared" si="316"/>
        <v>866.03480000000013</v>
      </c>
      <c r="AJ167" s="7">
        <f t="shared" si="294"/>
        <v>0</v>
      </c>
      <c r="AK167" s="7">
        <f t="shared" si="326"/>
        <v>2.6549400000000002E-3</v>
      </c>
      <c r="AL167" s="7">
        <f t="shared" si="375"/>
        <v>0</v>
      </c>
      <c r="AM167" s="7">
        <f t="shared" si="327"/>
        <v>0.19819999999999999</v>
      </c>
      <c r="AN167" s="7">
        <f t="shared" si="328"/>
        <v>-2.7548091129122261</v>
      </c>
      <c r="AO167" s="7">
        <f t="shared" si="329"/>
        <v>2860.5267422724087</v>
      </c>
      <c r="AP167" s="7">
        <f t="shared" si="295"/>
        <v>3.6499999999999998E-4</v>
      </c>
      <c r="AQ167" s="7">
        <f t="shared" si="330"/>
        <v>2.6549400000000002E-3</v>
      </c>
      <c r="AR167" s="7">
        <f t="shared" si="379"/>
        <v>0</v>
      </c>
      <c r="AS167" s="7">
        <f t="shared" si="331"/>
        <v>21.689723061320393</v>
      </c>
      <c r="AT167" s="7">
        <f t="shared" si="541"/>
        <v>0.11</v>
      </c>
      <c r="AU167" s="7">
        <f t="shared" si="333"/>
        <v>-472.61690236279435</v>
      </c>
      <c r="AV167" s="30">
        <f t="shared" si="296"/>
        <v>0</v>
      </c>
      <c r="AW167" s="7">
        <f t="shared" si="334"/>
        <v>-5.7891025474887253E-3</v>
      </c>
      <c r="AX167" s="7">
        <f t="shared" si="297"/>
        <v>0</v>
      </c>
    </row>
    <row r="168" spans="1:50">
      <c r="A168" t="str">
        <f t="shared" si="321"/>
        <v>PIPE.2865.T9FXE</v>
      </c>
      <c r="B168" t="str">
        <f t="shared" si="311"/>
        <v>SA1_XTD9_PIPE</v>
      </c>
      <c r="C168" s="1" t="s">
        <v>151</v>
      </c>
      <c r="D168" s="2" t="s">
        <v>49</v>
      </c>
      <c r="E168" s="2" t="s">
        <v>97</v>
      </c>
      <c r="F168" s="2" t="s">
        <v>97</v>
      </c>
      <c r="G168" s="2" t="s">
        <v>148</v>
      </c>
      <c r="H168" s="2"/>
      <c r="I168" s="15" t="s">
        <v>149</v>
      </c>
      <c r="J168" s="1"/>
      <c r="K168" s="8">
        <v>73</v>
      </c>
      <c r="L168" s="6" t="s">
        <v>150</v>
      </c>
      <c r="M168" s="6"/>
      <c r="N168" s="6"/>
      <c r="O168" s="26">
        <v>0.21060000000000001</v>
      </c>
      <c r="P168" s="26">
        <v>0</v>
      </c>
      <c r="Q168" s="26">
        <v>431.42970000000003</v>
      </c>
      <c r="R168" s="26">
        <v>0</v>
      </c>
      <c r="S168" s="26">
        <v>2.6549400000000002E-3</v>
      </c>
      <c r="T168" s="26">
        <v>0</v>
      </c>
      <c r="U168" s="7">
        <f t="shared" si="322"/>
        <v>0.18560000000000001</v>
      </c>
      <c r="V168" s="7">
        <f t="shared" si="317"/>
        <v>0</v>
      </c>
      <c r="W168" s="7">
        <f t="shared" si="318"/>
        <v>431.42970000000003</v>
      </c>
      <c r="X168" s="7">
        <f t="shared" si="319"/>
        <v>0</v>
      </c>
      <c r="Y168" s="7">
        <f t="shared" si="323"/>
        <v>2.6549400000000002E-3</v>
      </c>
      <c r="Z168" s="7">
        <f t="shared" si="320"/>
        <v>0</v>
      </c>
      <c r="AA168" s="7">
        <f t="shared" si="312"/>
        <v>1.9739335008468334E-2</v>
      </c>
      <c r="AB168" s="7">
        <f t="shared" si="324"/>
        <v>0</v>
      </c>
      <c r="AC168" s="7">
        <f t="shared" si="313"/>
        <v>431.42997720827066</v>
      </c>
      <c r="AD168" s="7">
        <f t="shared" si="292"/>
        <v>0</v>
      </c>
      <c r="AE168" s="7">
        <f t="shared" si="325"/>
        <v>-4.5059999999999979E-5</v>
      </c>
      <c r="AF168" s="7">
        <f t="shared" si="293"/>
        <v>0</v>
      </c>
      <c r="AG168" s="7">
        <f t="shared" si="314"/>
        <v>0.21060000000000001</v>
      </c>
      <c r="AH168" s="7">
        <f t="shared" si="315"/>
        <v>0</v>
      </c>
      <c r="AI168" s="7">
        <f t="shared" si="316"/>
        <v>870.71479999999997</v>
      </c>
      <c r="AJ168" s="7">
        <f t="shared" si="294"/>
        <v>0</v>
      </c>
      <c r="AK168" s="7">
        <f t="shared" si="326"/>
        <v>2.6549400000000002E-3</v>
      </c>
      <c r="AL168" s="7">
        <f t="shared" si="375"/>
        <v>0</v>
      </c>
      <c r="AM168" s="7">
        <f t="shared" si="327"/>
        <v>0.21060000000000001</v>
      </c>
      <c r="AN168" s="7">
        <f t="shared" si="328"/>
        <v>-2.7565178879503991</v>
      </c>
      <c r="AO168" s="7">
        <f t="shared" si="329"/>
        <v>2865.2067419604518</v>
      </c>
      <c r="AP168" s="7">
        <f t="shared" si="295"/>
        <v>3.6499999999999998E-4</v>
      </c>
      <c r="AQ168" s="7">
        <f t="shared" si="330"/>
        <v>2.6549400000000002E-3</v>
      </c>
      <c r="AR168" s="7">
        <f t="shared" si="379"/>
        <v>0</v>
      </c>
      <c r="AS168" s="7">
        <f t="shared" si="331"/>
        <v>21.662604969746798</v>
      </c>
      <c r="AT168" s="7">
        <f t="shared" si="541"/>
        <v>0.11</v>
      </c>
      <c r="AU168" s="7">
        <f t="shared" si="333"/>
        <v>-467.93696450325945</v>
      </c>
      <c r="AV168" s="30">
        <f t="shared" si="296"/>
        <v>0</v>
      </c>
      <c r="AW168" s="7">
        <f t="shared" si="334"/>
        <v>-5.7891025474887253E-3</v>
      </c>
      <c r="AX168" s="7">
        <f t="shared" si="297"/>
        <v>0</v>
      </c>
    </row>
    <row r="169" spans="1:50">
      <c r="A169" t="str">
        <f t="shared" si="321"/>
        <v>PIPE.2868.T9FXE</v>
      </c>
      <c r="B169" t="str">
        <f t="shared" si="311"/>
        <v>SA1_XTD9_PIPE</v>
      </c>
      <c r="C169" s="1" t="s">
        <v>151</v>
      </c>
      <c r="D169" s="2" t="s">
        <v>49</v>
      </c>
      <c r="E169" s="2" t="s">
        <v>97</v>
      </c>
      <c r="F169" s="2" t="s">
        <v>97</v>
      </c>
      <c r="G169" s="2" t="s">
        <v>148</v>
      </c>
      <c r="H169" s="2"/>
      <c r="I169" s="15" t="s">
        <v>149</v>
      </c>
      <c r="J169" s="1"/>
      <c r="K169" s="8">
        <v>73</v>
      </c>
      <c r="L169" s="6" t="s">
        <v>150</v>
      </c>
      <c r="M169" s="6"/>
      <c r="N169" s="6"/>
      <c r="O169" s="26">
        <v>0.21879999999999999</v>
      </c>
      <c r="P169" s="26">
        <v>0</v>
      </c>
      <c r="Q169" s="26">
        <v>434.52969999999999</v>
      </c>
      <c r="R169" s="26">
        <v>0</v>
      </c>
      <c r="S169" s="26">
        <v>2.6549400000000002E-3</v>
      </c>
      <c r="T169" s="26">
        <v>0</v>
      </c>
      <c r="U169" s="7">
        <f t="shared" si="322"/>
        <v>0.1938</v>
      </c>
      <c r="V169" s="7">
        <f t="shared" si="317"/>
        <v>0</v>
      </c>
      <c r="W169" s="7">
        <f t="shared" si="318"/>
        <v>434.52969999999999</v>
      </c>
      <c r="X169" s="7">
        <f t="shared" si="319"/>
        <v>0</v>
      </c>
      <c r="Y169" s="7">
        <f t="shared" si="323"/>
        <v>2.6549400000000002E-3</v>
      </c>
      <c r="Z169" s="7">
        <f t="shared" si="320"/>
        <v>0</v>
      </c>
      <c r="AA169" s="7">
        <f t="shared" si="312"/>
        <v>1.9569315289032857E-2</v>
      </c>
      <c r="AB169" s="7">
        <f t="shared" si="324"/>
        <v>0</v>
      </c>
      <c r="AC169" s="7">
        <f t="shared" si="313"/>
        <v>434.52998804875062</v>
      </c>
      <c r="AD169" s="7">
        <f t="shared" si="292"/>
        <v>0</v>
      </c>
      <c r="AE169" s="7">
        <f t="shared" si="325"/>
        <v>-4.5059999999999979E-5</v>
      </c>
      <c r="AF169" s="7">
        <f t="shared" si="293"/>
        <v>0</v>
      </c>
      <c r="AG169" s="7">
        <f t="shared" si="314"/>
        <v>0.21879999999999999</v>
      </c>
      <c r="AH169" s="7">
        <f t="shared" si="315"/>
        <v>0</v>
      </c>
      <c r="AI169" s="7">
        <f t="shared" si="316"/>
        <v>873.8148000000001</v>
      </c>
      <c r="AJ169" s="7">
        <f t="shared" si="294"/>
        <v>0</v>
      </c>
      <c r="AK169" s="7">
        <f t="shared" si="326"/>
        <v>2.6549400000000002E-3</v>
      </c>
      <c r="AL169" s="7">
        <f t="shared" ref="AL169:AL232" si="542">T169</f>
        <v>0</v>
      </c>
      <c r="AM169" s="7">
        <f t="shared" si="327"/>
        <v>0.21879999999999999</v>
      </c>
      <c r="AN169" s="7">
        <f t="shared" si="328"/>
        <v>-2.7576497688517532</v>
      </c>
      <c r="AO169" s="7">
        <f t="shared" si="329"/>
        <v>2868.3067417538141</v>
      </c>
      <c r="AP169" s="7">
        <f t="shared" si="295"/>
        <v>3.6499999999999998E-4</v>
      </c>
      <c r="AQ169" s="7">
        <f t="shared" si="330"/>
        <v>2.6549400000000002E-3</v>
      </c>
      <c r="AR169" s="7">
        <f t="shared" ref="AR169:AR232" si="543">AL169</f>
        <v>0</v>
      </c>
      <c r="AS169" s="7">
        <f t="shared" si="331"/>
        <v>21.644628456585153</v>
      </c>
      <c r="AT169" s="7">
        <f t="shared" si="541"/>
        <v>0.11</v>
      </c>
      <c r="AU169" s="7">
        <f t="shared" si="333"/>
        <v>-464.83700578015117</v>
      </c>
      <c r="AV169" s="30">
        <f t="shared" si="296"/>
        <v>0</v>
      </c>
      <c r="AW169" s="7">
        <f t="shared" si="334"/>
        <v>-5.7891025474887253E-3</v>
      </c>
      <c r="AX169" s="7">
        <f t="shared" si="297"/>
        <v>0</v>
      </c>
    </row>
    <row r="170" spans="1:50">
      <c r="A170" t="str">
        <f t="shared" si="321"/>
        <v>PIPE.2873.T9FXE</v>
      </c>
      <c r="B170" t="str">
        <f t="shared" si="311"/>
        <v>SA1_XTD9_PIPE</v>
      </c>
      <c r="C170" s="1" t="s">
        <v>151</v>
      </c>
      <c r="D170" s="2" t="s">
        <v>49</v>
      </c>
      <c r="E170" s="2" t="s">
        <v>97</v>
      </c>
      <c r="F170" s="2" t="s">
        <v>97</v>
      </c>
      <c r="G170" s="2" t="s">
        <v>148</v>
      </c>
      <c r="H170" s="2"/>
      <c r="I170" s="15" t="s">
        <v>149</v>
      </c>
      <c r="J170" s="1"/>
      <c r="K170" s="8">
        <v>73</v>
      </c>
      <c r="L170" s="6" t="s">
        <v>150</v>
      </c>
      <c r="M170" s="6"/>
      <c r="N170" s="6"/>
      <c r="O170" s="26">
        <v>0.23</v>
      </c>
      <c r="P170" s="26">
        <v>0</v>
      </c>
      <c r="Q170" s="26">
        <v>438.72969999999998</v>
      </c>
      <c r="R170" s="26">
        <v>0</v>
      </c>
      <c r="S170" s="26">
        <v>2.6549400000000002E-3</v>
      </c>
      <c r="T170" s="26">
        <v>0</v>
      </c>
      <c r="U170" s="7">
        <f t="shared" si="322"/>
        <v>0.20500000000000002</v>
      </c>
      <c r="V170" s="7">
        <f t="shared" si="317"/>
        <v>0</v>
      </c>
      <c r="W170" s="7">
        <f t="shared" si="318"/>
        <v>438.72969999999998</v>
      </c>
      <c r="X170" s="7">
        <f t="shared" si="319"/>
        <v>0</v>
      </c>
      <c r="Y170" s="7">
        <f t="shared" si="323"/>
        <v>2.6549400000000002E-3</v>
      </c>
      <c r="Z170" s="7">
        <f t="shared" si="320"/>
        <v>0</v>
      </c>
      <c r="AA170" s="7">
        <f t="shared" si="312"/>
        <v>1.9429288243152681E-2</v>
      </c>
      <c r="AB170" s="7">
        <f t="shared" si="324"/>
        <v>0</v>
      </c>
      <c r="AC170" s="7">
        <f t="shared" si="313"/>
        <v>438.73000297972317</v>
      </c>
      <c r="AD170" s="7">
        <f t="shared" si="292"/>
        <v>0</v>
      </c>
      <c r="AE170" s="7">
        <f t="shared" si="325"/>
        <v>-4.5059999999999979E-5</v>
      </c>
      <c r="AF170" s="7">
        <f t="shared" si="293"/>
        <v>0</v>
      </c>
      <c r="AG170" s="7">
        <f t="shared" si="314"/>
        <v>0.23</v>
      </c>
      <c r="AH170" s="7">
        <f t="shared" si="315"/>
        <v>0</v>
      </c>
      <c r="AI170" s="7">
        <f t="shared" si="316"/>
        <v>878.01479999999992</v>
      </c>
      <c r="AJ170" s="7">
        <f t="shared" si="294"/>
        <v>0</v>
      </c>
      <c r="AK170" s="7">
        <f t="shared" si="326"/>
        <v>2.6549400000000002E-3</v>
      </c>
      <c r="AL170" s="7">
        <f t="shared" si="542"/>
        <v>0</v>
      </c>
      <c r="AM170" s="7">
        <f t="shared" si="327"/>
        <v>0.23</v>
      </c>
      <c r="AN170" s="7">
        <f t="shared" si="328"/>
        <v>-2.7591832849116522</v>
      </c>
      <c r="AO170" s="7">
        <f t="shared" si="329"/>
        <v>2872.5067414738533</v>
      </c>
      <c r="AP170" s="7">
        <f t="shared" si="295"/>
        <v>3.6499999999999998E-4</v>
      </c>
      <c r="AQ170" s="7">
        <f t="shared" si="330"/>
        <v>2.6549400000000002E-3</v>
      </c>
      <c r="AR170" s="7">
        <f t="shared" si="543"/>
        <v>0</v>
      </c>
      <c r="AS170" s="7">
        <f t="shared" si="331"/>
        <v>21.620363500049312</v>
      </c>
      <c r="AT170" s="7">
        <f t="shared" si="541"/>
        <v>0.11</v>
      </c>
      <c r="AU170" s="7">
        <f t="shared" si="333"/>
        <v>-460.63706094100348</v>
      </c>
      <c r="AV170" s="30">
        <f t="shared" si="296"/>
        <v>0</v>
      </c>
      <c r="AW170" s="7">
        <f t="shared" si="334"/>
        <v>-5.7891025474887253E-3</v>
      </c>
      <c r="AX170" s="7">
        <f t="shared" si="297"/>
        <v>0</v>
      </c>
    </row>
    <row r="171" spans="1:50">
      <c r="A171" t="str">
        <f t="shared" si="321"/>
        <v>PIPE.2877.T9FXE</v>
      </c>
      <c r="B171" t="str">
        <f t="shared" si="311"/>
        <v>SA1_XTD9_PIPE</v>
      </c>
      <c r="C171" s="1" t="s">
        <v>151</v>
      </c>
      <c r="D171" s="2" t="s">
        <v>49</v>
      </c>
      <c r="E171" s="2" t="s">
        <v>97</v>
      </c>
      <c r="F171" s="2" t="s">
        <v>97</v>
      </c>
      <c r="G171" s="2" t="s">
        <v>148</v>
      </c>
      <c r="H171" s="2"/>
      <c r="I171" s="15" t="s">
        <v>149</v>
      </c>
      <c r="J171" s="1"/>
      <c r="K171" s="8">
        <v>73</v>
      </c>
      <c r="L171" s="6" t="s">
        <v>150</v>
      </c>
      <c r="M171" s="6"/>
      <c r="N171" s="6"/>
      <c r="O171" s="26">
        <v>0.2419</v>
      </c>
      <c r="P171" s="26">
        <v>0</v>
      </c>
      <c r="Q171" s="26">
        <v>443.22969999999998</v>
      </c>
      <c r="R171" s="26">
        <v>0</v>
      </c>
      <c r="S171" s="26">
        <v>2.6549400000000002E-3</v>
      </c>
      <c r="T171" s="26">
        <v>0</v>
      </c>
      <c r="U171" s="7">
        <f t="shared" si="322"/>
        <v>0.21690000000000001</v>
      </c>
      <c r="V171" s="7">
        <f t="shared" si="317"/>
        <v>0</v>
      </c>
      <c r="W171" s="7">
        <f t="shared" si="318"/>
        <v>443.22969999999998</v>
      </c>
      <c r="X171" s="7">
        <f t="shared" si="319"/>
        <v>0</v>
      </c>
      <c r="Y171" s="7">
        <f t="shared" si="323"/>
        <v>2.6549400000000002E-3</v>
      </c>
      <c r="Z171" s="7">
        <f t="shared" si="320"/>
        <v>0</v>
      </c>
      <c r="AA171" s="7">
        <f t="shared" si="312"/>
        <v>1.9179259629923617E-2</v>
      </c>
      <c r="AB171" s="7">
        <f t="shared" si="324"/>
        <v>0</v>
      </c>
      <c r="AC171" s="7">
        <f t="shared" si="313"/>
        <v>443.23001870719406</v>
      </c>
      <c r="AD171" s="7">
        <f t="shared" si="292"/>
        <v>0</v>
      </c>
      <c r="AE171" s="7">
        <f t="shared" si="325"/>
        <v>-4.5059999999999979E-5</v>
      </c>
      <c r="AF171" s="7">
        <f t="shared" si="293"/>
        <v>0</v>
      </c>
      <c r="AG171" s="7">
        <f t="shared" si="314"/>
        <v>0.2419</v>
      </c>
      <c r="AH171" s="7">
        <f t="shared" si="315"/>
        <v>0</v>
      </c>
      <c r="AI171" s="7">
        <f t="shared" si="316"/>
        <v>882.51479999999992</v>
      </c>
      <c r="AJ171" s="7">
        <f t="shared" si="294"/>
        <v>0</v>
      </c>
      <c r="AK171" s="7">
        <f t="shared" si="326"/>
        <v>2.6549400000000002E-3</v>
      </c>
      <c r="AL171" s="7">
        <f t="shared" si="542"/>
        <v>0</v>
      </c>
      <c r="AM171" s="7">
        <f t="shared" si="327"/>
        <v>0.2419</v>
      </c>
      <c r="AN171" s="7">
        <f t="shared" si="328"/>
        <v>-2.7608263378329725</v>
      </c>
      <c r="AO171" s="7">
        <f t="shared" si="329"/>
        <v>2877.0067411738951</v>
      </c>
      <c r="AP171" s="7">
        <f t="shared" si="295"/>
        <v>3.6499999999999998E-4</v>
      </c>
      <c r="AQ171" s="7">
        <f t="shared" si="330"/>
        <v>2.6549400000000002E-3</v>
      </c>
      <c r="AR171" s="7">
        <f t="shared" si="543"/>
        <v>0</v>
      </c>
      <c r="AS171" s="7">
        <f t="shared" si="331"/>
        <v>21.594265335897408</v>
      </c>
      <c r="AT171" s="7">
        <f t="shared" si="541"/>
        <v>0.11</v>
      </c>
      <c r="AU171" s="7">
        <f t="shared" si="333"/>
        <v>-456.13712088631081</v>
      </c>
      <c r="AV171" s="30">
        <f t="shared" si="296"/>
        <v>0</v>
      </c>
      <c r="AW171" s="7">
        <f t="shared" si="334"/>
        <v>-5.7891025474887253E-3</v>
      </c>
      <c r="AX171" s="7">
        <f t="shared" si="297"/>
        <v>0</v>
      </c>
    </row>
    <row r="172" spans="1:50">
      <c r="A172" t="str">
        <f t="shared" si="321"/>
        <v>PIPE.2879.T9FXE</v>
      </c>
      <c r="B172" t="str">
        <f t="shared" si="311"/>
        <v>SA1_XTD9_PIPE</v>
      </c>
      <c r="C172" s="1" t="s">
        <v>151</v>
      </c>
      <c r="D172" s="2" t="s">
        <v>49</v>
      </c>
      <c r="E172" s="2" t="s">
        <v>97</v>
      </c>
      <c r="F172" s="2" t="s">
        <v>97</v>
      </c>
      <c r="G172" s="2" t="s">
        <v>148</v>
      </c>
      <c r="H172" s="2"/>
      <c r="I172" s="15" t="s">
        <v>149</v>
      </c>
      <c r="J172" s="1"/>
      <c r="K172" s="8">
        <v>73</v>
      </c>
      <c r="L172" s="6" t="s">
        <v>150</v>
      </c>
      <c r="M172" s="6"/>
      <c r="N172" s="6"/>
      <c r="O172" s="26">
        <v>0.2472</v>
      </c>
      <c r="P172" s="26">
        <v>0</v>
      </c>
      <c r="Q172" s="26">
        <v>445.22969999999998</v>
      </c>
      <c r="R172" s="26">
        <v>0</v>
      </c>
      <c r="S172" s="26">
        <v>2.6549400000000002E-3</v>
      </c>
      <c r="T172" s="26">
        <v>0</v>
      </c>
      <c r="U172" s="7">
        <f t="shared" si="322"/>
        <v>0.22220000000000001</v>
      </c>
      <c r="V172" s="7">
        <f t="shared" si="317"/>
        <v>0</v>
      </c>
      <c r="W172" s="7">
        <f t="shared" si="318"/>
        <v>445.22969999999998</v>
      </c>
      <c r="X172" s="7">
        <f t="shared" si="319"/>
        <v>0</v>
      </c>
      <c r="Y172" s="7">
        <f t="shared" si="323"/>
        <v>2.6549400000000002E-3</v>
      </c>
      <c r="Z172" s="7">
        <f t="shared" si="320"/>
        <v>0</v>
      </c>
      <c r="AA172" s="7">
        <f t="shared" si="312"/>
        <v>1.9079246872432981E-2</v>
      </c>
      <c r="AB172" s="7">
        <f t="shared" si="324"/>
        <v>0</v>
      </c>
      <c r="AC172" s="7">
        <f t="shared" si="313"/>
        <v>445.2300257271811</v>
      </c>
      <c r="AD172" s="7">
        <f t="shared" si="292"/>
        <v>0</v>
      </c>
      <c r="AE172" s="7">
        <f t="shared" si="325"/>
        <v>-4.5059999999999979E-5</v>
      </c>
      <c r="AF172" s="7">
        <f t="shared" si="293"/>
        <v>0</v>
      </c>
      <c r="AG172" s="7">
        <f t="shared" si="314"/>
        <v>0.2472</v>
      </c>
      <c r="AH172" s="7">
        <f t="shared" si="315"/>
        <v>0</v>
      </c>
      <c r="AI172" s="7">
        <f t="shared" si="316"/>
        <v>884.51479999999992</v>
      </c>
      <c r="AJ172" s="7">
        <f t="shared" si="294"/>
        <v>0</v>
      </c>
      <c r="AK172" s="7">
        <f t="shared" si="326"/>
        <v>2.6549400000000002E-3</v>
      </c>
      <c r="AL172" s="7">
        <f t="shared" si="542"/>
        <v>0</v>
      </c>
      <c r="AM172" s="7">
        <f t="shared" si="327"/>
        <v>0.2472</v>
      </c>
      <c r="AN172" s="7">
        <f t="shared" si="328"/>
        <v>-2.7615565835757816</v>
      </c>
      <c r="AO172" s="7">
        <f t="shared" si="329"/>
        <v>2879.0067410405804</v>
      </c>
      <c r="AP172" s="7">
        <f t="shared" si="295"/>
        <v>3.6499999999999998E-4</v>
      </c>
      <c r="AQ172" s="7">
        <f t="shared" si="330"/>
        <v>2.6549400000000002E-3</v>
      </c>
      <c r="AR172" s="7">
        <f t="shared" si="543"/>
        <v>0</v>
      </c>
      <c r="AS172" s="7">
        <f t="shared" si="331"/>
        <v>21.582677262544884</v>
      </c>
      <c r="AT172" s="7">
        <f t="shared" si="541"/>
        <v>0.11</v>
      </c>
      <c r="AU172" s="7">
        <f t="shared" si="333"/>
        <v>-454.13714743484798</v>
      </c>
      <c r="AV172" s="30">
        <f t="shared" si="296"/>
        <v>0</v>
      </c>
      <c r="AW172" s="7">
        <f t="shared" si="334"/>
        <v>-5.7891025474887253E-3</v>
      </c>
      <c r="AX172" s="7">
        <f t="shared" si="297"/>
        <v>0</v>
      </c>
    </row>
    <row r="173" spans="1:50">
      <c r="A173" t="str">
        <f t="shared" si="321"/>
        <v>PIPE.2884.T9FXE</v>
      </c>
      <c r="B173" t="str">
        <f t="shared" si="311"/>
        <v>SA1_XTD9_PIPE</v>
      </c>
      <c r="C173" s="1" t="s">
        <v>151</v>
      </c>
      <c r="D173" s="2" t="s">
        <v>49</v>
      </c>
      <c r="E173" s="2" t="s">
        <v>97</v>
      </c>
      <c r="F173" s="2" t="s">
        <v>97</v>
      </c>
      <c r="G173" s="2" t="s">
        <v>148</v>
      </c>
      <c r="H173" s="2"/>
      <c r="I173" s="15" t="s">
        <v>149</v>
      </c>
      <c r="J173" s="1"/>
      <c r="K173" s="8">
        <v>73</v>
      </c>
      <c r="L173" s="6" t="s">
        <v>150</v>
      </c>
      <c r="M173" s="6"/>
      <c r="N173" s="6"/>
      <c r="O173" s="26">
        <v>0.25919999999999999</v>
      </c>
      <c r="P173" s="26">
        <v>0</v>
      </c>
      <c r="Q173" s="26">
        <v>449.72969999999998</v>
      </c>
      <c r="R173" s="26">
        <v>0</v>
      </c>
      <c r="S173" s="26">
        <v>2.6549400000000002E-3</v>
      </c>
      <c r="T173" s="26">
        <v>0</v>
      </c>
      <c r="U173" s="7">
        <f t="shared" si="322"/>
        <v>0.23419999999999999</v>
      </c>
      <c r="V173" s="7">
        <f t="shared" si="317"/>
        <v>0</v>
      </c>
      <c r="W173" s="7">
        <f t="shared" si="318"/>
        <v>449.72969999999998</v>
      </c>
      <c r="X173" s="7">
        <f t="shared" si="319"/>
        <v>0</v>
      </c>
      <c r="Y173" s="7">
        <f t="shared" si="323"/>
        <v>2.6549400000000002E-3</v>
      </c>
      <c r="Z173" s="7">
        <f t="shared" si="320"/>
        <v>0</v>
      </c>
      <c r="AA173" s="7">
        <f t="shared" si="312"/>
        <v>1.892921789470417E-2</v>
      </c>
      <c r="AB173" s="7">
        <f t="shared" si="324"/>
        <v>0</v>
      </c>
      <c r="AC173" s="7">
        <f t="shared" si="313"/>
        <v>449.73004172465176</v>
      </c>
      <c r="AD173" s="7">
        <f t="shared" si="292"/>
        <v>0</v>
      </c>
      <c r="AE173" s="7">
        <f t="shared" si="325"/>
        <v>-4.5059999999999979E-5</v>
      </c>
      <c r="AF173" s="7">
        <f t="shared" si="293"/>
        <v>0</v>
      </c>
      <c r="AG173" s="7">
        <f t="shared" si="314"/>
        <v>0.25919999999999999</v>
      </c>
      <c r="AH173" s="7">
        <f t="shared" si="315"/>
        <v>0</v>
      </c>
      <c r="AI173" s="7">
        <f t="shared" si="316"/>
        <v>889.01479999999992</v>
      </c>
      <c r="AJ173" s="7">
        <f t="shared" si="294"/>
        <v>0</v>
      </c>
      <c r="AK173" s="7">
        <f t="shared" si="326"/>
        <v>2.6549400000000002E-3</v>
      </c>
      <c r="AL173" s="7">
        <f t="shared" si="542"/>
        <v>0</v>
      </c>
      <c r="AM173" s="7">
        <f t="shared" si="327"/>
        <v>0.25919999999999999</v>
      </c>
      <c r="AN173" s="7">
        <f t="shared" si="328"/>
        <v>-2.7631996364971019</v>
      </c>
      <c r="AO173" s="7">
        <f t="shared" si="329"/>
        <v>2883.5067407406223</v>
      </c>
      <c r="AP173" s="7">
        <f t="shared" si="295"/>
        <v>3.6499999999999998E-4</v>
      </c>
      <c r="AQ173" s="7">
        <f t="shared" si="330"/>
        <v>2.6549400000000002E-3</v>
      </c>
      <c r="AR173" s="7">
        <f t="shared" si="543"/>
        <v>0</v>
      </c>
      <c r="AS173" s="7">
        <f t="shared" si="331"/>
        <v>21.556679094827913</v>
      </c>
      <c r="AT173" s="7">
        <f t="shared" si="541"/>
        <v>0.11</v>
      </c>
      <c r="AU173" s="7">
        <f t="shared" si="333"/>
        <v>-449.63720653576104</v>
      </c>
      <c r="AV173" s="30">
        <f t="shared" si="296"/>
        <v>0</v>
      </c>
      <c r="AW173" s="7">
        <f t="shared" si="334"/>
        <v>-5.7891025474887253E-3</v>
      </c>
      <c r="AX173" s="7">
        <f t="shared" si="297"/>
        <v>0</v>
      </c>
    </row>
    <row r="174" spans="1:50">
      <c r="A174" t="str">
        <f t="shared" si="321"/>
        <v>PIPE.2888.T9FXE</v>
      </c>
      <c r="B174" t="str">
        <f t="shared" si="311"/>
        <v>SA1_XTD9_PIPE</v>
      </c>
      <c r="C174" s="1" t="s">
        <v>151</v>
      </c>
      <c r="D174" s="2" t="s">
        <v>49</v>
      </c>
      <c r="E174" s="2" t="s">
        <v>97</v>
      </c>
      <c r="F174" s="2" t="s">
        <v>97</v>
      </c>
      <c r="G174" s="2" t="s">
        <v>148</v>
      </c>
      <c r="H174" s="2"/>
      <c r="I174" s="15" t="s">
        <v>149</v>
      </c>
      <c r="J174" s="1"/>
      <c r="K174" s="8">
        <v>73</v>
      </c>
      <c r="L174" s="6" t="s">
        <v>150</v>
      </c>
      <c r="M174" s="6"/>
      <c r="N174" s="6"/>
      <c r="O174" s="26">
        <v>0.26979999999999998</v>
      </c>
      <c r="P174" s="26">
        <v>0</v>
      </c>
      <c r="Q174" s="26">
        <v>453.72969999999998</v>
      </c>
      <c r="R174" s="26">
        <v>0</v>
      </c>
      <c r="S174" s="26">
        <v>2.6549400000000002E-3</v>
      </c>
      <c r="T174" s="26">
        <v>0</v>
      </c>
      <c r="U174" s="7">
        <f t="shared" si="322"/>
        <v>0.24479999999999999</v>
      </c>
      <c r="V174" s="7">
        <f t="shared" si="317"/>
        <v>0</v>
      </c>
      <c r="W174" s="7">
        <f t="shared" si="318"/>
        <v>453.72969999999998</v>
      </c>
      <c r="X174" s="7">
        <f t="shared" si="319"/>
        <v>0</v>
      </c>
      <c r="Y174" s="7">
        <f t="shared" si="323"/>
        <v>2.6549400000000002E-3</v>
      </c>
      <c r="Z174" s="7">
        <f t="shared" si="320"/>
        <v>0</v>
      </c>
      <c r="AA174" s="7">
        <f t="shared" si="312"/>
        <v>1.8729192379722842E-2</v>
      </c>
      <c r="AB174" s="7">
        <f t="shared" si="324"/>
        <v>0</v>
      </c>
      <c r="AC174" s="7">
        <f t="shared" si="313"/>
        <v>453.73005576462583</v>
      </c>
      <c r="AD174" s="7">
        <f t="shared" si="292"/>
        <v>0</v>
      </c>
      <c r="AE174" s="7">
        <f t="shared" si="325"/>
        <v>-4.5059999999999979E-5</v>
      </c>
      <c r="AF174" s="7">
        <f t="shared" si="293"/>
        <v>0</v>
      </c>
      <c r="AG174" s="7">
        <f t="shared" si="314"/>
        <v>0.26979999999999998</v>
      </c>
      <c r="AH174" s="7">
        <f t="shared" si="315"/>
        <v>0</v>
      </c>
      <c r="AI174" s="7">
        <f t="shared" si="316"/>
        <v>893.01479999999992</v>
      </c>
      <c r="AJ174" s="7">
        <f t="shared" si="294"/>
        <v>0</v>
      </c>
      <c r="AK174" s="7">
        <f t="shared" si="326"/>
        <v>2.6549400000000002E-3</v>
      </c>
      <c r="AL174" s="7">
        <f t="shared" si="542"/>
        <v>0</v>
      </c>
      <c r="AM174" s="7">
        <f t="shared" si="327"/>
        <v>0.26979999999999998</v>
      </c>
      <c r="AN174" s="7">
        <f t="shared" si="328"/>
        <v>-2.7646601279827197</v>
      </c>
      <c r="AO174" s="7">
        <f t="shared" si="329"/>
        <v>2887.506740473993</v>
      </c>
      <c r="AP174" s="7">
        <f t="shared" si="295"/>
        <v>3.6499999999999998E-4</v>
      </c>
      <c r="AQ174" s="7">
        <f t="shared" si="330"/>
        <v>2.6549400000000002E-3</v>
      </c>
      <c r="AR174" s="7">
        <f t="shared" si="543"/>
        <v>0</v>
      </c>
      <c r="AS174" s="7">
        <f t="shared" si="331"/>
        <v>21.533502948122873</v>
      </c>
      <c r="AT174" s="7">
        <f t="shared" si="541"/>
        <v>0.11</v>
      </c>
      <c r="AU174" s="7">
        <f t="shared" si="333"/>
        <v>-445.63725963283548</v>
      </c>
      <c r="AV174" s="30">
        <f t="shared" si="296"/>
        <v>0</v>
      </c>
      <c r="AW174" s="7">
        <f t="shared" si="334"/>
        <v>-5.7891025474887253E-3</v>
      </c>
      <c r="AX174" s="7">
        <f t="shared" si="297"/>
        <v>0</v>
      </c>
    </row>
    <row r="175" spans="1:50">
      <c r="A175" t="str">
        <f t="shared" si="321"/>
        <v>PIPE.2891.T9FXE</v>
      </c>
      <c r="B175" t="str">
        <f t="shared" si="311"/>
        <v>SA1_XTD9_PIPE</v>
      </c>
      <c r="C175" s="1" t="s">
        <v>151</v>
      </c>
      <c r="D175" s="2" t="s">
        <v>49</v>
      </c>
      <c r="E175" s="2" t="s">
        <v>97</v>
      </c>
      <c r="F175" s="2" t="s">
        <v>97</v>
      </c>
      <c r="G175" s="2" t="s">
        <v>148</v>
      </c>
      <c r="H175" s="2"/>
      <c r="I175" s="15" t="s">
        <v>149</v>
      </c>
      <c r="J175" s="1"/>
      <c r="K175" s="8">
        <v>73</v>
      </c>
      <c r="L175" s="6" t="s">
        <v>150</v>
      </c>
      <c r="M175" s="6"/>
      <c r="N175" s="6"/>
      <c r="O175" s="26">
        <v>0.27779999999999999</v>
      </c>
      <c r="P175" s="26">
        <v>0</v>
      </c>
      <c r="Q175" s="26">
        <v>456.7296</v>
      </c>
      <c r="R175" s="26">
        <v>0</v>
      </c>
      <c r="S175" s="26">
        <v>2.6549400000000002E-3</v>
      </c>
      <c r="T175" s="26">
        <v>0</v>
      </c>
      <c r="U175" s="7">
        <f t="shared" si="322"/>
        <v>0.25279999999999997</v>
      </c>
      <c r="V175" s="7">
        <f t="shared" si="317"/>
        <v>0</v>
      </c>
      <c r="W175" s="7">
        <f t="shared" si="318"/>
        <v>456.7296</v>
      </c>
      <c r="X175" s="7">
        <f t="shared" si="319"/>
        <v>0</v>
      </c>
      <c r="Y175" s="7">
        <f t="shared" si="323"/>
        <v>2.6549400000000002E-3</v>
      </c>
      <c r="Z175" s="7">
        <f t="shared" si="320"/>
        <v>0</v>
      </c>
      <c r="AA175" s="7">
        <f t="shared" si="312"/>
        <v>1.8629443060908829E-2</v>
      </c>
      <c r="AB175" s="7">
        <f t="shared" si="324"/>
        <v>0</v>
      </c>
      <c r="AC175" s="7">
        <f t="shared" si="313"/>
        <v>456.72996642997072</v>
      </c>
      <c r="AD175" s="7">
        <f t="shared" si="292"/>
        <v>0</v>
      </c>
      <c r="AE175" s="7">
        <f t="shared" si="325"/>
        <v>-4.5059999999999979E-5</v>
      </c>
      <c r="AF175" s="7">
        <f t="shared" si="293"/>
        <v>0</v>
      </c>
      <c r="AG175" s="7">
        <f t="shared" si="314"/>
        <v>0.27779999999999999</v>
      </c>
      <c r="AH175" s="7">
        <f t="shared" si="315"/>
        <v>0</v>
      </c>
      <c r="AI175" s="7">
        <f t="shared" si="316"/>
        <v>896.01469999999995</v>
      </c>
      <c r="AJ175" s="7">
        <f t="shared" si="294"/>
        <v>0</v>
      </c>
      <c r="AK175" s="7">
        <f t="shared" si="326"/>
        <v>2.6549400000000002E-3</v>
      </c>
      <c r="AL175" s="7">
        <f t="shared" si="542"/>
        <v>0</v>
      </c>
      <c r="AM175" s="7">
        <f t="shared" si="327"/>
        <v>0.27779999999999999</v>
      </c>
      <c r="AN175" s="7">
        <f t="shared" si="328"/>
        <v>-2.7657554600846463</v>
      </c>
      <c r="AO175" s="7">
        <f t="shared" si="329"/>
        <v>2890.5066402740276</v>
      </c>
      <c r="AP175" s="7">
        <f t="shared" si="295"/>
        <v>3.6499999999999998E-4</v>
      </c>
      <c r="AQ175" s="7">
        <f t="shared" si="330"/>
        <v>2.6549400000000002E-3</v>
      </c>
      <c r="AR175" s="7">
        <f t="shared" si="543"/>
        <v>0</v>
      </c>
      <c r="AS175" s="7">
        <f t="shared" si="331"/>
        <v>21.516171680705774</v>
      </c>
      <c r="AT175" s="7">
        <f t="shared" si="541"/>
        <v>0.11</v>
      </c>
      <c r="AU175" s="7">
        <f t="shared" si="333"/>
        <v>-442.63739902987913</v>
      </c>
      <c r="AV175" s="30">
        <f t="shared" si="296"/>
        <v>0</v>
      </c>
      <c r="AW175" s="7">
        <f t="shared" si="334"/>
        <v>-5.7891025474887253E-3</v>
      </c>
      <c r="AX175" s="7">
        <f t="shared" si="297"/>
        <v>0</v>
      </c>
    </row>
    <row r="176" spans="1:50">
      <c r="A176" t="str">
        <f t="shared" si="321"/>
        <v>PIPE.2896.T9FXE</v>
      </c>
      <c r="B176" t="str">
        <f t="shared" si="311"/>
        <v>SA1_XTD9_PIPE</v>
      </c>
      <c r="C176" s="1" t="s">
        <v>151</v>
      </c>
      <c r="D176" s="2" t="s">
        <v>49</v>
      </c>
      <c r="E176" s="2" t="s">
        <v>97</v>
      </c>
      <c r="F176" s="2" t="s">
        <v>97</v>
      </c>
      <c r="G176" s="2" t="s">
        <v>148</v>
      </c>
      <c r="H176" s="2"/>
      <c r="I176" s="15" t="s">
        <v>149</v>
      </c>
      <c r="J176" s="1"/>
      <c r="K176" s="8">
        <v>73</v>
      </c>
      <c r="L176" s="6" t="s">
        <v>150</v>
      </c>
      <c r="M176" s="6"/>
      <c r="N176" s="6"/>
      <c r="O176" s="26">
        <v>0.29220000000000002</v>
      </c>
      <c r="P176" s="26">
        <v>0</v>
      </c>
      <c r="Q176" s="26">
        <v>462.1746</v>
      </c>
      <c r="R176" s="26">
        <v>0</v>
      </c>
      <c r="S176" s="26">
        <v>2.6549400000000002E-3</v>
      </c>
      <c r="T176" s="26">
        <v>0</v>
      </c>
      <c r="U176" s="7">
        <f t="shared" si="322"/>
        <v>0.26719999999999999</v>
      </c>
      <c r="V176" s="7">
        <f t="shared" si="317"/>
        <v>0</v>
      </c>
      <c r="W176" s="7">
        <f t="shared" si="318"/>
        <v>462.1746</v>
      </c>
      <c r="X176" s="7">
        <f t="shared" si="319"/>
        <v>0</v>
      </c>
      <c r="Y176" s="7">
        <f t="shared" si="323"/>
        <v>2.6549400000000002E-3</v>
      </c>
      <c r="Z176" s="7">
        <f t="shared" si="320"/>
        <v>0</v>
      </c>
      <c r="AA176" s="7">
        <f t="shared" si="312"/>
        <v>1.8327908435256723E-2</v>
      </c>
      <c r="AB176" s="7">
        <f t="shared" si="324"/>
        <v>0</v>
      </c>
      <c r="AC176" s="7">
        <f t="shared" si="313"/>
        <v>462.17498546291057</v>
      </c>
      <c r="AD176" s="7">
        <f t="shared" si="292"/>
        <v>0</v>
      </c>
      <c r="AE176" s="7">
        <f t="shared" si="325"/>
        <v>-4.5059999999999979E-5</v>
      </c>
      <c r="AF176" s="7">
        <f t="shared" si="293"/>
        <v>0</v>
      </c>
      <c r="AG176" s="7">
        <f t="shared" si="314"/>
        <v>0.29220000000000002</v>
      </c>
      <c r="AH176" s="7">
        <f t="shared" si="315"/>
        <v>0</v>
      </c>
      <c r="AI176" s="7">
        <f t="shared" si="316"/>
        <v>901.45970000000011</v>
      </c>
      <c r="AJ176" s="7">
        <f t="shared" si="294"/>
        <v>0</v>
      </c>
      <c r="AK176" s="7">
        <f t="shared" si="326"/>
        <v>2.6549400000000002E-3</v>
      </c>
      <c r="AL176" s="7">
        <f t="shared" si="542"/>
        <v>0</v>
      </c>
      <c r="AM176" s="7">
        <f t="shared" si="327"/>
        <v>0.29220000000000002</v>
      </c>
      <c r="AN176" s="7">
        <f t="shared" si="328"/>
        <v>-2.7677435541194435</v>
      </c>
      <c r="AO176" s="7">
        <f t="shared" si="329"/>
        <v>2895.951639911078</v>
      </c>
      <c r="AP176" s="7">
        <f t="shared" si="295"/>
        <v>3.6499999999999998E-4</v>
      </c>
      <c r="AQ176" s="7">
        <f t="shared" si="330"/>
        <v>2.6549400000000002E-3</v>
      </c>
      <c r="AR176" s="7">
        <f t="shared" si="543"/>
        <v>0</v>
      </c>
      <c r="AS176" s="7">
        <f t="shared" si="331"/>
        <v>21.484593902046324</v>
      </c>
      <c r="AT176" s="7">
        <f t="shared" si="541"/>
        <v>0.11</v>
      </c>
      <c r="AU176" s="7">
        <f t="shared" si="333"/>
        <v>-437.19247155525682</v>
      </c>
      <c r="AV176" s="30">
        <f t="shared" si="296"/>
        <v>0</v>
      </c>
      <c r="AW176" s="7">
        <f t="shared" si="334"/>
        <v>-5.7891025474887253E-3</v>
      </c>
      <c r="AX176" s="7">
        <f t="shared" si="297"/>
        <v>0</v>
      </c>
    </row>
    <row r="177" spans="1:50">
      <c r="A177" t="str">
        <f t="shared" si="321"/>
        <v>PIPE.2897.T9FXE</v>
      </c>
      <c r="B177" t="str">
        <f t="shared" si="311"/>
        <v>SA1_XTD9_PIPE</v>
      </c>
      <c r="C177" s="1" t="s">
        <v>151</v>
      </c>
      <c r="D177" s="2" t="s">
        <v>49</v>
      </c>
      <c r="E177" s="2" t="s">
        <v>97</v>
      </c>
      <c r="F177" s="2" t="s">
        <v>97</v>
      </c>
      <c r="G177" s="2" t="s">
        <v>148</v>
      </c>
      <c r="H177" s="2"/>
      <c r="I177" s="15" t="s">
        <v>149</v>
      </c>
      <c r="J177" s="1"/>
      <c r="K177" s="8">
        <v>73</v>
      </c>
      <c r="L177" s="6" t="s">
        <v>150</v>
      </c>
      <c r="M177" s="6"/>
      <c r="N177" s="6"/>
      <c r="O177" s="26">
        <v>0.29509999999999997</v>
      </c>
      <c r="P177" s="26">
        <v>0</v>
      </c>
      <c r="Q177" s="26">
        <v>463.24959999999999</v>
      </c>
      <c r="R177" s="26">
        <v>0</v>
      </c>
      <c r="S177" s="26">
        <v>2.6549400000000002E-3</v>
      </c>
      <c r="T177" s="26">
        <v>0</v>
      </c>
      <c r="U177" s="7">
        <f t="shared" si="322"/>
        <v>0.27009999999999995</v>
      </c>
      <c r="V177" s="7">
        <f t="shared" si="317"/>
        <v>0</v>
      </c>
      <c r="W177" s="7">
        <f t="shared" si="318"/>
        <v>463.24959999999999</v>
      </c>
      <c r="X177" s="7">
        <f t="shared" si="319"/>
        <v>0</v>
      </c>
      <c r="Y177" s="7">
        <f t="shared" si="323"/>
        <v>2.6549400000000002E-3</v>
      </c>
      <c r="Z177" s="7">
        <f t="shared" si="320"/>
        <v>0</v>
      </c>
      <c r="AA177" s="7">
        <f t="shared" si="312"/>
        <v>1.8325401391299401E-2</v>
      </c>
      <c r="AB177" s="7">
        <f t="shared" si="324"/>
        <v>0</v>
      </c>
      <c r="AC177" s="7">
        <f t="shared" si="313"/>
        <v>463.24998937452841</v>
      </c>
      <c r="AD177" s="7">
        <f t="shared" si="292"/>
        <v>0</v>
      </c>
      <c r="AE177" s="7">
        <f t="shared" si="325"/>
        <v>-4.5059999999999979E-5</v>
      </c>
      <c r="AF177" s="7">
        <f t="shared" si="293"/>
        <v>0</v>
      </c>
      <c r="AG177" s="7">
        <f t="shared" si="314"/>
        <v>0.29509999999999997</v>
      </c>
      <c r="AH177" s="7">
        <f t="shared" si="315"/>
        <v>0</v>
      </c>
      <c r="AI177" s="7">
        <f t="shared" si="316"/>
        <v>902.53469999999993</v>
      </c>
      <c r="AJ177" s="7">
        <f t="shared" si="294"/>
        <v>0</v>
      </c>
      <c r="AK177" s="7">
        <f t="shared" si="326"/>
        <v>2.6549400000000002E-3</v>
      </c>
      <c r="AL177" s="7">
        <f t="shared" si="542"/>
        <v>0</v>
      </c>
      <c r="AM177" s="7">
        <f t="shared" si="327"/>
        <v>0.29509999999999997</v>
      </c>
      <c r="AN177" s="7">
        <f t="shared" si="328"/>
        <v>-2.7681360612062034</v>
      </c>
      <c r="AO177" s="7">
        <f t="shared" si="329"/>
        <v>2897.0266398394215</v>
      </c>
      <c r="AP177" s="7">
        <f t="shared" si="295"/>
        <v>3.6499999999999998E-4</v>
      </c>
      <c r="AQ177" s="7">
        <f t="shared" si="330"/>
        <v>2.6549400000000002E-3</v>
      </c>
      <c r="AR177" s="7">
        <f t="shared" si="543"/>
        <v>0</v>
      </c>
      <c r="AS177" s="7">
        <f t="shared" si="331"/>
        <v>21.478416560792244</v>
      </c>
      <c r="AT177" s="7">
        <f t="shared" si="541"/>
        <v>0.11</v>
      </c>
      <c r="AU177" s="7">
        <f t="shared" si="333"/>
        <v>-436.11748539234367</v>
      </c>
      <c r="AV177" s="30">
        <f t="shared" si="296"/>
        <v>0</v>
      </c>
      <c r="AW177" s="7">
        <f t="shared" si="334"/>
        <v>-5.7891025474887253E-3</v>
      </c>
      <c r="AX177" s="7">
        <f t="shared" si="297"/>
        <v>0</v>
      </c>
    </row>
    <row r="178" spans="1:50">
      <c r="A178" t="str">
        <f t="shared" si="321"/>
        <v>PIPE.2898.T9FXE</v>
      </c>
      <c r="B178" t="str">
        <f t="shared" si="311"/>
        <v>SA1_XTD9_PIPE</v>
      </c>
      <c r="C178" s="1" t="s">
        <v>151</v>
      </c>
      <c r="D178" s="2" t="s">
        <v>49</v>
      </c>
      <c r="E178" s="2" t="s">
        <v>97</v>
      </c>
      <c r="F178" s="2" t="s">
        <v>97</v>
      </c>
      <c r="G178" s="2" t="s">
        <v>148</v>
      </c>
      <c r="H178" s="2"/>
      <c r="I178" s="15" t="s">
        <v>149</v>
      </c>
      <c r="J178" s="1"/>
      <c r="K178" s="8">
        <v>73</v>
      </c>
      <c r="L178" s="6" t="s">
        <v>150</v>
      </c>
      <c r="M178" s="6"/>
      <c r="N178" s="6"/>
      <c r="O178" s="26">
        <v>0.29880000000000001</v>
      </c>
      <c r="P178" s="26">
        <v>0</v>
      </c>
      <c r="Q178" s="26">
        <v>464.64960000000002</v>
      </c>
      <c r="R178" s="26">
        <v>0</v>
      </c>
      <c r="S178" s="26">
        <v>2.6549400000000002E-3</v>
      </c>
      <c r="T178" s="26">
        <v>0</v>
      </c>
      <c r="U178" s="7">
        <f t="shared" si="322"/>
        <v>0.27379999999999999</v>
      </c>
      <c r="V178" s="7">
        <f t="shared" si="317"/>
        <v>0</v>
      </c>
      <c r="W178" s="7">
        <f t="shared" si="318"/>
        <v>464.64960000000002</v>
      </c>
      <c r="X178" s="7">
        <f t="shared" si="319"/>
        <v>0</v>
      </c>
      <c r="Y178" s="7">
        <f t="shared" si="323"/>
        <v>2.6549400000000002E-3</v>
      </c>
      <c r="Z178" s="7">
        <f t="shared" si="320"/>
        <v>0</v>
      </c>
      <c r="AA178" s="7">
        <f t="shared" si="312"/>
        <v>1.8245392497505841E-2</v>
      </c>
      <c r="AB178" s="7">
        <f t="shared" si="324"/>
        <v>0</v>
      </c>
      <c r="AC178" s="7">
        <f t="shared" si="313"/>
        <v>464.6499942615194</v>
      </c>
      <c r="AD178" s="7">
        <f t="shared" si="292"/>
        <v>0</v>
      </c>
      <c r="AE178" s="7">
        <f t="shared" si="325"/>
        <v>-4.5059999999999979E-5</v>
      </c>
      <c r="AF178" s="7">
        <f t="shared" si="293"/>
        <v>0</v>
      </c>
      <c r="AG178" s="7">
        <f t="shared" si="314"/>
        <v>0.29880000000000001</v>
      </c>
      <c r="AH178" s="7">
        <f t="shared" si="315"/>
        <v>0</v>
      </c>
      <c r="AI178" s="7">
        <f t="shared" si="316"/>
        <v>903.93470000000002</v>
      </c>
      <c r="AJ178" s="7">
        <f t="shared" si="294"/>
        <v>0</v>
      </c>
      <c r="AK178" s="7">
        <f t="shared" si="326"/>
        <v>2.6549400000000002E-3</v>
      </c>
      <c r="AL178" s="7">
        <f t="shared" si="542"/>
        <v>0</v>
      </c>
      <c r="AM178" s="7">
        <f t="shared" si="327"/>
        <v>0.29880000000000001</v>
      </c>
      <c r="AN178" s="7">
        <f t="shared" si="328"/>
        <v>-2.7686472332261696</v>
      </c>
      <c r="AO178" s="7">
        <f t="shared" si="329"/>
        <v>2898.426639746101</v>
      </c>
      <c r="AP178" s="7">
        <f t="shared" si="295"/>
        <v>3.6499999999999998E-4</v>
      </c>
      <c r="AQ178" s="7">
        <f t="shared" si="330"/>
        <v>2.6549400000000002E-3</v>
      </c>
      <c r="AR178" s="7">
        <f t="shared" si="543"/>
        <v>0</v>
      </c>
      <c r="AS178" s="7">
        <f t="shared" si="331"/>
        <v>21.470294909801986</v>
      </c>
      <c r="AT178" s="7">
        <f t="shared" si="541"/>
        <v>0.11</v>
      </c>
      <c r="AU178" s="7">
        <f t="shared" si="333"/>
        <v>-434.71750406075904</v>
      </c>
      <c r="AV178" s="30">
        <f t="shared" si="296"/>
        <v>0</v>
      </c>
      <c r="AW178" s="7">
        <f t="shared" si="334"/>
        <v>-5.7891025474887253E-3</v>
      </c>
      <c r="AX178" s="7">
        <f t="shared" si="297"/>
        <v>0</v>
      </c>
    </row>
    <row r="179" spans="1:50">
      <c r="A179" t="str">
        <f t="shared" si="321"/>
        <v>PIPE.2903.T9FXE</v>
      </c>
      <c r="B179" t="str">
        <f t="shared" si="311"/>
        <v>SA1_XTD9_PIPE</v>
      </c>
      <c r="C179" s="1" t="s">
        <v>151</v>
      </c>
      <c r="D179" s="2" t="s">
        <v>49</v>
      </c>
      <c r="E179" s="2" t="s">
        <v>97</v>
      </c>
      <c r="F179" s="2" t="s">
        <v>97</v>
      </c>
      <c r="G179" s="2" t="s">
        <v>148</v>
      </c>
      <c r="H179" s="2"/>
      <c r="I179" s="15" t="s">
        <v>149</v>
      </c>
      <c r="J179" s="1"/>
      <c r="K179" s="8">
        <v>73</v>
      </c>
      <c r="L179" s="6" t="s">
        <v>150</v>
      </c>
      <c r="M179" s="6"/>
      <c r="N179" s="6"/>
      <c r="O179" s="26">
        <v>0.311</v>
      </c>
      <c r="P179" s="26">
        <v>0</v>
      </c>
      <c r="Q179" s="26">
        <v>469.24959999999999</v>
      </c>
      <c r="R179" s="26">
        <v>0</v>
      </c>
      <c r="S179" s="26">
        <v>2.6549400000000002E-3</v>
      </c>
      <c r="T179" s="26">
        <v>0</v>
      </c>
      <c r="U179" s="7">
        <f t="shared" si="322"/>
        <v>0.28599999999999998</v>
      </c>
      <c r="V179" s="7">
        <f t="shared" si="317"/>
        <v>0</v>
      </c>
      <c r="W179" s="7">
        <f t="shared" si="318"/>
        <v>469.24959999999999</v>
      </c>
      <c r="X179" s="7">
        <f t="shared" si="319"/>
        <v>0</v>
      </c>
      <c r="Y179" s="7">
        <f t="shared" si="323"/>
        <v>2.6549400000000002E-3</v>
      </c>
      <c r="Z179" s="7">
        <f t="shared" si="320"/>
        <v>0</v>
      </c>
      <c r="AA179" s="7">
        <f t="shared" si="312"/>
        <v>1.8025363118827409E-2</v>
      </c>
      <c r="AB179" s="7">
        <f t="shared" si="324"/>
        <v>0</v>
      </c>
      <c r="AC179" s="7">
        <f t="shared" si="313"/>
        <v>469.25001043448952</v>
      </c>
      <c r="AD179" s="7">
        <f t="shared" si="292"/>
        <v>0</v>
      </c>
      <c r="AE179" s="7">
        <f t="shared" si="325"/>
        <v>-4.5059999999999979E-5</v>
      </c>
      <c r="AF179" s="7">
        <f t="shared" si="293"/>
        <v>0</v>
      </c>
      <c r="AG179" s="7">
        <f t="shared" si="314"/>
        <v>0.311</v>
      </c>
      <c r="AH179" s="7">
        <f t="shared" si="315"/>
        <v>0</v>
      </c>
      <c r="AI179" s="7">
        <f t="shared" si="316"/>
        <v>908.53469999999993</v>
      </c>
      <c r="AJ179" s="7">
        <f t="shared" si="294"/>
        <v>0</v>
      </c>
      <c r="AK179" s="7">
        <f t="shared" si="326"/>
        <v>2.6549400000000002E-3</v>
      </c>
      <c r="AL179" s="7">
        <f t="shared" si="542"/>
        <v>0</v>
      </c>
      <c r="AM179" s="7">
        <f t="shared" si="327"/>
        <v>0.311</v>
      </c>
      <c r="AN179" s="7">
        <f t="shared" si="328"/>
        <v>-2.7703267984346303</v>
      </c>
      <c r="AO179" s="7">
        <f t="shared" si="329"/>
        <v>2903.0266394394775</v>
      </c>
      <c r="AP179" s="7">
        <f t="shared" si="295"/>
        <v>3.6499999999999998E-4</v>
      </c>
      <c r="AQ179" s="7">
        <f t="shared" si="330"/>
        <v>2.6549400000000002E-3</v>
      </c>
      <c r="AR179" s="7">
        <f t="shared" si="543"/>
        <v>0</v>
      </c>
      <c r="AS179" s="7">
        <f t="shared" si="331"/>
        <v>21.443652340734683</v>
      </c>
      <c r="AT179" s="7">
        <f t="shared" si="541"/>
        <v>0.11</v>
      </c>
      <c r="AU179" s="7">
        <f t="shared" si="333"/>
        <v>-430.11756503795533</v>
      </c>
      <c r="AV179" s="30">
        <f t="shared" si="296"/>
        <v>0</v>
      </c>
      <c r="AW179" s="7">
        <f t="shared" si="334"/>
        <v>-5.7891025474887253E-3</v>
      </c>
      <c r="AX179" s="7">
        <f t="shared" si="297"/>
        <v>0</v>
      </c>
    </row>
    <row r="180" spans="1:50">
      <c r="A180" t="str">
        <f t="shared" si="321"/>
        <v>PIPE.2904.T9FXE</v>
      </c>
      <c r="B180" t="str">
        <f t="shared" si="311"/>
        <v>SA1_XTD9_PIPE</v>
      </c>
      <c r="C180" s="1" t="s">
        <v>151</v>
      </c>
      <c r="D180" s="2" t="s">
        <v>49</v>
      </c>
      <c r="E180" s="2" t="s">
        <v>97</v>
      </c>
      <c r="F180" s="2" t="s">
        <v>97</v>
      </c>
      <c r="G180" s="2" t="s">
        <v>148</v>
      </c>
      <c r="H180" s="2"/>
      <c r="I180" s="15" t="s">
        <v>149</v>
      </c>
      <c r="J180" s="1"/>
      <c r="K180" s="8">
        <v>73</v>
      </c>
      <c r="L180" s="6" t="s">
        <v>150</v>
      </c>
      <c r="M180" s="6"/>
      <c r="N180" s="6"/>
      <c r="O180" s="26">
        <v>0.31469999999999998</v>
      </c>
      <c r="P180" s="26">
        <v>0</v>
      </c>
      <c r="Q180" s="26">
        <v>470.64960000000002</v>
      </c>
      <c r="R180" s="26">
        <v>0</v>
      </c>
      <c r="S180" s="26">
        <v>2.6549400000000002E-3</v>
      </c>
      <c r="T180" s="26">
        <v>0</v>
      </c>
      <c r="U180" s="7">
        <f t="shared" si="322"/>
        <v>0.28969999999999996</v>
      </c>
      <c r="V180" s="7">
        <f t="shared" si="317"/>
        <v>0</v>
      </c>
      <c r="W180" s="7">
        <f t="shared" si="318"/>
        <v>470.64960000000002</v>
      </c>
      <c r="X180" s="7">
        <f t="shared" si="319"/>
        <v>0</v>
      </c>
      <c r="Y180" s="7">
        <f t="shared" si="323"/>
        <v>2.6549400000000002E-3</v>
      </c>
      <c r="Z180" s="7">
        <f t="shared" si="320"/>
        <v>0</v>
      </c>
      <c r="AA180" s="7">
        <f t="shared" si="312"/>
        <v>1.7945354225033849E-2</v>
      </c>
      <c r="AB180" s="7">
        <f t="shared" si="324"/>
        <v>0</v>
      </c>
      <c r="AC180" s="7">
        <f t="shared" si="313"/>
        <v>470.65001532148051</v>
      </c>
      <c r="AD180" s="7">
        <f t="shared" si="292"/>
        <v>0</v>
      </c>
      <c r="AE180" s="7">
        <f t="shared" si="325"/>
        <v>-4.5059999999999979E-5</v>
      </c>
      <c r="AF180" s="7">
        <f t="shared" si="293"/>
        <v>0</v>
      </c>
      <c r="AG180" s="7">
        <f t="shared" si="314"/>
        <v>0.31469999999999998</v>
      </c>
      <c r="AH180" s="7">
        <f t="shared" si="315"/>
        <v>0</v>
      </c>
      <c r="AI180" s="7">
        <f t="shared" si="316"/>
        <v>909.93470000000002</v>
      </c>
      <c r="AJ180" s="7">
        <f t="shared" si="294"/>
        <v>0</v>
      </c>
      <c r="AK180" s="7">
        <f t="shared" si="326"/>
        <v>2.6549400000000002E-3</v>
      </c>
      <c r="AL180" s="7">
        <f t="shared" si="542"/>
        <v>0</v>
      </c>
      <c r="AM180" s="7">
        <f t="shared" si="327"/>
        <v>0.31469999999999998</v>
      </c>
      <c r="AN180" s="7">
        <f t="shared" si="328"/>
        <v>-2.7708379704545969</v>
      </c>
      <c r="AO180" s="7">
        <f t="shared" si="329"/>
        <v>2904.4266393461571</v>
      </c>
      <c r="AP180" s="7">
        <f t="shared" si="295"/>
        <v>3.6499999999999998E-4</v>
      </c>
      <c r="AQ180" s="7">
        <f t="shared" si="330"/>
        <v>2.6549400000000002E-3</v>
      </c>
      <c r="AR180" s="7">
        <f t="shared" si="543"/>
        <v>0</v>
      </c>
      <c r="AS180" s="7">
        <f t="shared" si="331"/>
        <v>21.435530689744425</v>
      </c>
      <c r="AT180" s="7">
        <f t="shared" si="541"/>
        <v>0.11</v>
      </c>
      <c r="AU180" s="7">
        <f t="shared" si="333"/>
        <v>-428.7175837063707</v>
      </c>
      <c r="AV180" s="30">
        <f t="shared" si="296"/>
        <v>0</v>
      </c>
      <c r="AW180" s="7">
        <f t="shared" si="334"/>
        <v>-5.7891025474887253E-3</v>
      </c>
      <c r="AX180" s="7">
        <f t="shared" si="297"/>
        <v>0</v>
      </c>
    </row>
    <row r="181" spans="1:50">
      <c r="A181" t="str">
        <f t="shared" si="321"/>
        <v>PIPE.2909.T9FXE</v>
      </c>
      <c r="B181" t="str">
        <f t="shared" si="311"/>
        <v>SA1_XTD9_PIPE</v>
      </c>
      <c r="C181" s="1" t="s">
        <v>151</v>
      </c>
      <c r="D181" s="2" t="s">
        <v>49</v>
      </c>
      <c r="E181" s="2" t="s">
        <v>97</v>
      </c>
      <c r="F181" s="2" t="s">
        <v>97</v>
      </c>
      <c r="G181" s="2" t="s">
        <v>148</v>
      </c>
      <c r="H181" s="2"/>
      <c r="I181" s="15" t="s">
        <v>149</v>
      </c>
      <c r="J181" s="1"/>
      <c r="K181" s="8">
        <v>73</v>
      </c>
      <c r="L181" s="6" t="s">
        <v>150</v>
      </c>
      <c r="M181" s="6"/>
      <c r="N181" s="6"/>
      <c r="O181" s="26">
        <v>0.32690000000000002</v>
      </c>
      <c r="P181" s="26">
        <v>0</v>
      </c>
      <c r="Q181" s="26">
        <v>475.24959999999999</v>
      </c>
      <c r="R181" s="26">
        <v>0</v>
      </c>
      <c r="S181" s="26">
        <v>2.6549400000000002E-3</v>
      </c>
      <c r="T181" s="26">
        <v>0</v>
      </c>
      <c r="U181" s="7">
        <f t="shared" si="322"/>
        <v>0.3019</v>
      </c>
      <c r="V181" s="7">
        <f t="shared" si="317"/>
        <v>0</v>
      </c>
      <c r="W181" s="7">
        <f t="shared" si="318"/>
        <v>475.24959999999999</v>
      </c>
      <c r="X181" s="7">
        <f t="shared" si="319"/>
        <v>0</v>
      </c>
      <c r="Y181" s="7">
        <f t="shared" si="323"/>
        <v>2.6549400000000002E-3</v>
      </c>
      <c r="Z181" s="7">
        <f t="shared" si="320"/>
        <v>0</v>
      </c>
      <c r="AA181" s="7">
        <f t="shared" si="312"/>
        <v>1.7725324846355528E-2</v>
      </c>
      <c r="AB181" s="7">
        <f t="shared" si="324"/>
        <v>0</v>
      </c>
      <c r="AC181" s="7">
        <f t="shared" si="313"/>
        <v>475.2500314944507</v>
      </c>
      <c r="AD181" s="7">
        <f t="shared" si="292"/>
        <v>0</v>
      </c>
      <c r="AE181" s="7">
        <f t="shared" si="325"/>
        <v>-4.5059999999999979E-5</v>
      </c>
      <c r="AF181" s="7">
        <f t="shared" si="293"/>
        <v>0</v>
      </c>
      <c r="AG181" s="7">
        <f t="shared" si="314"/>
        <v>0.32690000000000002</v>
      </c>
      <c r="AH181" s="7">
        <f t="shared" si="315"/>
        <v>0</v>
      </c>
      <c r="AI181" s="7">
        <f t="shared" si="316"/>
        <v>914.53469999999993</v>
      </c>
      <c r="AJ181" s="7">
        <f t="shared" si="294"/>
        <v>0</v>
      </c>
      <c r="AK181" s="7">
        <f t="shared" si="326"/>
        <v>2.6549400000000002E-3</v>
      </c>
      <c r="AL181" s="7">
        <f t="shared" si="542"/>
        <v>0</v>
      </c>
      <c r="AM181" s="7">
        <f t="shared" si="327"/>
        <v>0.32690000000000002</v>
      </c>
      <c r="AN181" s="7">
        <f t="shared" si="328"/>
        <v>-2.7725175356630576</v>
      </c>
      <c r="AO181" s="7">
        <f t="shared" si="329"/>
        <v>2909.0266390395332</v>
      </c>
      <c r="AP181" s="7">
        <f t="shared" si="295"/>
        <v>3.6499999999999998E-4</v>
      </c>
      <c r="AQ181" s="7">
        <f t="shared" si="330"/>
        <v>2.6549400000000002E-3</v>
      </c>
      <c r="AR181" s="7">
        <f t="shared" si="543"/>
        <v>0</v>
      </c>
      <c r="AS181" s="7">
        <f t="shared" si="331"/>
        <v>21.408888120677123</v>
      </c>
      <c r="AT181" s="7">
        <f t="shared" si="541"/>
        <v>0.11</v>
      </c>
      <c r="AU181" s="7">
        <f t="shared" si="333"/>
        <v>-424.11764468356699</v>
      </c>
      <c r="AV181" s="30">
        <f t="shared" si="296"/>
        <v>0</v>
      </c>
      <c r="AW181" s="7">
        <f t="shared" si="334"/>
        <v>-5.7891025474887253E-3</v>
      </c>
      <c r="AX181" s="7">
        <f t="shared" si="297"/>
        <v>0</v>
      </c>
    </row>
    <row r="182" spans="1:50">
      <c r="A182" t="str">
        <f t="shared" si="321"/>
        <v>PIPE.2910.T9FXE</v>
      </c>
      <c r="B182" t="str">
        <f t="shared" si="311"/>
        <v>SA1_XTD9_PIPE</v>
      </c>
      <c r="C182" s="1" t="s">
        <v>151</v>
      </c>
      <c r="D182" s="2" t="s">
        <v>49</v>
      </c>
      <c r="E182" s="2" t="s">
        <v>97</v>
      </c>
      <c r="F182" s="2" t="s">
        <v>97</v>
      </c>
      <c r="G182" s="2" t="s">
        <v>148</v>
      </c>
      <c r="H182" s="2"/>
      <c r="I182" s="15" t="s">
        <v>149</v>
      </c>
      <c r="J182" s="1"/>
      <c r="K182" s="8">
        <v>73</v>
      </c>
      <c r="L182" s="6" t="s">
        <v>150</v>
      </c>
      <c r="M182" s="6"/>
      <c r="N182" s="6"/>
      <c r="O182" s="26">
        <v>0.47360000000000002</v>
      </c>
      <c r="P182" s="26">
        <v>0</v>
      </c>
      <c r="Q182" s="26">
        <v>476.23919999999998</v>
      </c>
      <c r="R182" s="26">
        <v>0</v>
      </c>
      <c r="S182" s="26">
        <v>2.6549400000000002E-3</v>
      </c>
      <c r="T182" s="26">
        <v>0</v>
      </c>
      <c r="U182" s="7">
        <f t="shared" si="322"/>
        <v>0.4486</v>
      </c>
      <c r="V182" s="7">
        <f t="shared" si="317"/>
        <v>0</v>
      </c>
      <c r="W182" s="7">
        <f t="shared" si="318"/>
        <v>476.23919999999998</v>
      </c>
      <c r="X182" s="7">
        <f t="shared" si="319"/>
        <v>0</v>
      </c>
      <c r="Y182" s="7">
        <f t="shared" si="323"/>
        <v>2.6549400000000002E-3</v>
      </c>
      <c r="Z182" s="7">
        <f t="shared" si="320"/>
        <v>0</v>
      </c>
      <c r="AA182" s="7">
        <f t="shared" si="312"/>
        <v>0.16175287337156197</v>
      </c>
      <c r="AB182" s="7">
        <f t="shared" si="324"/>
        <v>0</v>
      </c>
      <c r="AC182" s="7">
        <f t="shared" si="313"/>
        <v>476.24002397687957</v>
      </c>
      <c r="AD182" s="7">
        <f t="shared" si="292"/>
        <v>0</v>
      </c>
      <c r="AE182" s="7">
        <f t="shared" si="325"/>
        <v>-4.5059999999999979E-5</v>
      </c>
      <c r="AF182" s="7">
        <f t="shared" si="293"/>
        <v>0</v>
      </c>
      <c r="AG182" s="7">
        <f t="shared" si="314"/>
        <v>0.47360000000000002</v>
      </c>
      <c r="AH182" s="7">
        <f t="shared" si="315"/>
        <v>0</v>
      </c>
      <c r="AI182" s="7">
        <f t="shared" si="316"/>
        <v>915.52430000000004</v>
      </c>
      <c r="AJ182" s="7">
        <f t="shared" si="294"/>
        <v>0</v>
      </c>
      <c r="AK182" s="7">
        <f t="shared" si="326"/>
        <v>2.6549400000000002E-3</v>
      </c>
      <c r="AL182" s="7">
        <f t="shared" si="542"/>
        <v>0</v>
      </c>
      <c r="AM182" s="7">
        <f t="shared" si="327"/>
        <v>0.47360000000000002</v>
      </c>
      <c r="AN182" s="7">
        <f t="shared" si="328"/>
        <v>-2.7728788612565993</v>
      </c>
      <c r="AO182" s="7">
        <f t="shared" si="329"/>
        <v>2910.0162389735692</v>
      </c>
      <c r="AP182" s="7">
        <f t="shared" si="295"/>
        <v>3.6499999999999998E-4</v>
      </c>
      <c r="AQ182" s="7">
        <f t="shared" si="330"/>
        <v>2.6549400000000002E-3</v>
      </c>
      <c r="AR182" s="7">
        <f t="shared" si="543"/>
        <v>0</v>
      </c>
      <c r="AS182" s="7">
        <f t="shared" si="331"/>
        <v>21.547226765514203</v>
      </c>
      <c r="AT182" s="7">
        <f t="shared" si="541"/>
        <v>0.11</v>
      </c>
      <c r="AU182" s="7">
        <f t="shared" si="333"/>
        <v>-423.12684123719384</v>
      </c>
      <c r="AV182" s="30">
        <f t="shared" si="296"/>
        <v>0</v>
      </c>
      <c r="AW182" s="7">
        <f t="shared" si="334"/>
        <v>-5.7891025474887253E-3</v>
      </c>
      <c r="AX182" s="7">
        <f t="shared" si="297"/>
        <v>0</v>
      </c>
    </row>
    <row r="183" spans="1:50">
      <c r="A183" t="str">
        <f t="shared" si="321"/>
        <v>PIPE.2910.T9FXE</v>
      </c>
      <c r="B183" t="str">
        <f t="shared" si="311"/>
        <v>SA1_XTD9_PIPE</v>
      </c>
      <c r="C183" s="1" t="s">
        <v>151</v>
      </c>
      <c r="D183" s="2" t="s">
        <v>49</v>
      </c>
      <c r="E183" s="2" t="s">
        <v>97</v>
      </c>
      <c r="F183" s="2" t="s">
        <v>97</v>
      </c>
      <c r="G183" s="2" t="s">
        <v>148</v>
      </c>
      <c r="H183" s="2"/>
      <c r="I183" s="15" t="s">
        <v>149</v>
      </c>
      <c r="J183" s="1"/>
      <c r="K183" s="8">
        <v>73</v>
      </c>
      <c r="L183" s="6" t="s">
        <v>150</v>
      </c>
      <c r="M183" s="6"/>
      <c r="N183" s="6"/>
      <c r="O183" s="26">
        <v>0.18559999999999999</v>
      </c>
      <c r="P183" s="26">
        <v>0</v>
      </c>
      <c r="Q183" s="26">
        <v>476.24</v>
      </c>
      <c r="R183" s="26">
        <v>0</v>
      </c>
      <c r="S183" s="26">
        <v>2.6549400000000002E-3</v>
      </c>
      <c r="T183" s="26">
        <v>0</v>
      </c>
      <c r="U183" s="7">
        <f t="shared" si="322"/>
        <v>0.16059999999999999</v>
      </c>
      <c r="V183" s="7">
        <f t="shared" si="317"/>
        <v>0</v>
      </c>
      <c r="W183" s="7">
        <f t="shared" si="318"/>
        <v>476.24</v>
      </c>
      <c r="X183" s="7">
        <f t="shared" si="319"/>
        <v>0</v>
      </c>
      <c r="Y183" s="7">
        <f t="shared" si="323"/>
        <v>2.6549400000000002E-3</v>
      </c>
      <c r="Z183" s="7">
        <f t="shared" si="320"/>
        <v>0</v>
      </c>
      <c r="AA183" s="7">
        <f t="shared" si="312"/>
        <v>-0.12624823686645145</v>
      </c>
      <c r="AB183" s="7">
        <f t="shared" si="324"/>
        <v>0</v>
      </c>
      <c r="AC183" s="7">
        <f t="shared" si="313"/>
        <v>476.24004637490839</v>
      </c>
      <c r="AD183" s="7">
        <f t="shared" si="292"/>
        <v>0</v>
      </c>
      <c r="AE183" s="7">
        <f t="shared" si="325"/>
        <v>-4.5059999999999979E-5</v>
      </c>
      <c r="AF183" s="7">
        <f t="shared" si="293"/>
        <v>0</v>
      </c>
      <c r="AG183" s="7">
        <f t="shared" si="314"/>
        <v>0.18559999999999999</v>
      </c>
      <c r="AH183" s="7">
        <f t="shared" si="315"/>
        <v>0</v>
      </c>
      <c r="AI183" s="7">
        <f t="shared" si="316"/>
        <v>915.52510000000007</v>
      </c>
      <c r="AJ183" s="7">
        <f t="shared" si="294"/>
        <v>0</v>
      </c>
      <c r="AK183" s="7">
        <f t="shared" si="326"/>
        <v>2.6549400000000002E-3</v>
      </c>
      <c r="AL183" s="7">
        <f t="shared" si="542"/>
        <v>0</v>
      </c>
      <c r="AM183" s="7">
        <f t="shared" si="327"/>
        <v>0.18559999999999999</v>
      </c>
      <c r="AN183" s="7">
        <f t="shared" si="328"/>
        <v>-2.7728791533548964</v>
      </c>
      <c r="AO183" s="7">
        <f t="shared" si="329"/>
        <v>2910.0170389735158</v>
      </c>
      <c r="AP183" s="7">
        <f t="shared" si="295"/>
        <v>3.6499999999999998E-4</v>
      </c>
      <c r="AQ183" s="7">
        <f t="shared" si="330"/>
        <v>2.6549400000000002E-3</v>
      </c>
      <c r="AR183" s="7">
        <f t="shared" si="543"/>
        <v>0</v>
      </c>
      <c r="AS183" s="7">
        <f t="shared" si="331"/>
        <v>21.259230277766488</v>
      </c>
      <c r="AT183" s="7">
        <f t="shared" si="541"/>
        <v>0.11</v>
      </c>
      <c r="AU183" s="7">
        <f t="shared" si="333"/>
        <v>-423.12847312106851</v>
      </c>
      <c r="AV183" s="30">
        <f t="shared" si="296"/>
        <v>0</v>
      </c>
      <c r="AW183" s="7">
        <f t="shared" si="334"/>
        <v>-5.7891025474887253E-3</v>
      </c>
      <c r="AX183" s="7">
        <f t="shared" si="297"/>
        <v>0</v>
      </c>
    </row>
    <row r="184" spans="1:50">
      <c r="A184" t="str">
        <f t="shared" si="321"/>
        <v>PIPE.2911.T9FXE</v>
      </c>
      <c r="B184" t="str">
        <f t="shared" si="311"/>
        <v>SA1_XTD9_PIPE</v>
      </c>
      <c r="C184" s="1" t="s">
        <v>151</v>
      </c>
      <c r="D184" s="2" t="s">
        <v>49</v>
      </c>
      <c r="E184" s="2" t="s">
        <v>97</v>
      </c>
      <c r="F184" s="2" t="s">
        <v>97</v>
      </c>
      <c r="G184" s="2" t="s">
        <v>148</v>
      </c>
      <c r="H184" s="2"/>
      <c r="I184" s="15" t="s">
        <v>149</v>
      </c>
      <c r="J184" s="1"/>
      <c r="K184" s="8">
        <v>73</v>
      </c>
      <c r="L184" s="6" t="s">
        <v>150</v>
      </c>
      <c r="M184" s="6"/>
      <c r="N184" s="6"/>
      <c r="O184" s="26">
        <v>0.47499999999999998</v>
      </c>
      <c r="P184" s="26">
        <v>0</v>
      </c>
      <c r="Q184" s="26">
        <v>476.75920000000002</v>
      </c>
      <c r="R184" s="26">
        <v>0</v>
      </c>
      <c r="S184" s="26">
        <v>2.6549400000000002E-3</v>
      </c>
      <c r="T184" s="26">
        <v>0</v>
      </c>
      <c r="U184" s="7">
        <f t="shared" si="322"/>
        <v>0.44999999999999996</v>
      </c>
      <c r="V184" s="7">
        <f t="shared" si="317"/>
        <v>0</v>
      </c>
      <c r="W184" s="7">
        <f t="shared" si="318"/>
        <v>476.75920000000002</v>
      </c>
      <c r="X184" s="7">
        <f t="shared" si="319"/>
        <v>0</v>
      </c>
      <c r="Y184" s="7">
        <f t="shared" si="323"/>
        <v>2.6549400000000002E-3</v>
      </c>
      <c r="Z184" s="7">
        <f t="shared" si="320"/>
        <v>0</v>
      </c>
      <c r="AA184" s="7">
        <f t="shared" si="312"/>
        <v>0.16174886997442428</v>
      </c>
      <c r="AB184" s="7">
        <f t="shared" si="324"/>
        <v>0</v>
      </c>
      <c r="AC184" s="7">
        <f t="shared" si="313"/>
        <v>476.76002586147621</v>
      </c>
      <c r="AD184" s="7">
        <f t="shared" si="292"/>
        <v>0</v>
      </c>
      <c r="AE184" s="7">
        <f t="shared" si="325"/>
        <v>-4.5059999999999979E-5</v>
      </c>
      <c r="AF184" s="7">
        <f t="shared" si="293"/>
        <v>0</v>
      </c>
      <c r="AG184" s="7">
        <f t="shared" si="314"/>
        <v>0.47499999999999998</v>
      </c>
      <c r="AH184" s="7">
        <f t="shared" si="315"/>
        <v>0</v>
      </c>
      <c r="AI184" s="7">
        <f t="shared" si="316"/>
        <v>916.04430000000002</v>
      </c>
      <c r="AJ184" s="7">
        <f t="shared" si="294"/>
        <v>0</v>
      </c>
      <c r="AK184" s="7">
        <f t="shared" si="326"/>
        <v>2.6549400000000002E-3</v>
      </c>
      <c r="AL184" s="7">
        <f t="shared" si="542"/>
        <v>0</v>
      </c>
      <c r="AM184" s="7">
        <f t="shared" si="327"/>
        <v>0.47499999999999998</v>
      </c>
      <c r="AN184" s="7">
        <f t="shared" si="328"/>
        <v>-2.7730687251497299</v>
      </c>
      <c r="AO184" s="7">
        <f t="shared" si="329"/>
        <v>2910.5362389389074</v>
      </c>
      <c r="AP184" s="7">
        <f t="shared" si="295"/>
        <v>3.6499999999999998E-4</v>
      </c>
      <c r="AQ184" s="7">
        <f t="shared" si="330"/>
        <v>2.6549400000000002E-3</v>
      </c>
      <c r="AR184" s="7">
        <f t="shared" si="543"/>
        <v>0</v>
      </c>
      <c r="AS184" s="7">
        <f t="shared" si="331"/>
        <v>21.544235865658234</v>
      </c>
      <c r="AT184" s="7">
        <f t="shared" si="541"/>
        <v>0.11</v>
      </c>
      <c r="AU184" s="7">
        <f t="shared" si="333"/>
        <v>-422.60684795404683</v>
      </c>
      <c r="AV184" s="30">
        <f t="shared" si="296"/>
        <v>0</v>
      </c>
      <c r="AW184" s="7">
        <f t="shared" si="334"/>
        <v>-5.7891025474887253E-3</v>
      </c>
      <c r="AX184" s="7">
        <f t="shared" si="297"/>
        <v>0</v>
      </c>
    </row>
    <row r="185" spans="1:50">
      <c r="A185" t="str">
        <f t="shared" si="321"/>
        <v>PIPE.2911.T9FXE</v>
      </c>
      <c r="B185" t="str">
        <f t="shared" si="311"/>
        <v>SA1_XTD9_PIPE</v>
      </c>
      <c r="C185" s="1" t="s">
        <v>151</v>
      </c>
      <c r="D185" s="2" t="s">
        <v>49</v>
      </c>
      <c r="E185" s="2" t="s">
        <v>97</v>
      </c>
      <c r="F185" s="2" t="s">
        <v>97</v>
      </c>
      <c r="G185" s="2" t="s">
        <v>148</v>
      </c>
      <c r="H185" s="2"/>
      <c r="I185" s="15" t="s">
        <v>149</v>
      </c>
      <c r="J185" s="1"/>
      <c r="K185" s="8">
        <v>73</v>
      </c>
      <c r="L185" s="6" t="s">
        <v>150</v>
      </c>
      <c r="M185" s="6"/>
      <c r="N185" s="6"/>
      <c r="O185" s="26">
        <v>0.187</v>
      </c>
      <c r="P185" s="26">
        <v>0</v>
      </c>
      <c r="Q185" s="26">
        <v>476.76</v>
      </c>
      <c r="R185" s="26">
        <v>0</v>
      </c>
      <c r="S185" s="26">
        <v>2.6549400000000002E-3</v>
      </c>
      <c r="T185" s="26">
        <v>0</v>
      </c>
      <c r="U185" s="7">
        <f t="shared" si="322"/>
        <v>0.16200000000000001</v>
      </c>
      <c r="V185" s="7">
        <f t="shared" si="317"/>
        <v>0</v>
      </c>
      <c r="W185" s="7">
        <f t="shared" si="318"/>
        <v>476.76</v>
      </c>
      <c r="X185" s="7">
        <f t="shared" si="319"/>
        <v>0</v>
      </c>
      <c r="Y185" s="7">
        <f t="shared" si="323"/>
        <v>2.6549400000000002E-3</v>
      </c>
      <c r="Z185" s="7">
        <f t="shared" si="320"/>
        <v>0</v>
      </c>
      <c r="AA185" s="7">
        <f t="shared" si="312"/>
        <v>-0.12625224026358892</v>
      </c>
      <c r="AB185" s="7">
        <f t="shared" si="324"/>
        <v>0</v>
      </c>
      <c r="AC185" s="7">
        <f t="shared" si="313"/>
        <v>476.76004825950497</v>
      </c>
      <c r="AD185" s="7">
        <f t="shared" si="292"/>
        <v>0</v>
      </c>
      <c r="AE185" s="7">
        <f t="shared" si="325"/>
        <v>-4.5059999999999979E-5</v>
      </c>
      <c r="AF185" s="7">
        <f t="shared" si="293"/>
        <v>0</v>
      </c>
      <c r="AG185" s="7">
        <f t="shared" si="314"/>
        <v>0.187</v>
      </c>
      <c r="AH185" s="7">
        <f t="shared" si="315"/>
        <v>0</v>
      </c>
      <c r="AI185" s="7">
        <f t="shared" si="316"/>
        <v>916.04510000000005</v>
      </c>
      <c r="AJ185" s="7">
        <f t="shared" si="294"/>
        <v>0</v>
      </c>
      <c r="AK185" s="7">
        <f t="shared" si="326"/>
        <v>2.6549400000000002E-3</v>
      </c>
      <c r="AL185" s="7">
        <f t="shared" si="542"/>
        <v>0</v>
      </c>
      <c r="AM185" s="7">
        <f t="shared" si="327"/>
        <v>0.187</v>
      </c>
      <c r="AN185" s="7">
        <f t="shared" si="328"/>
        <v>-2.773069017248027</v>
      </c>
      <c r="AO185" s="7">
        <f t="shared" si="329"/>
        <v>2910.537038938854</v>
      </c>
      <c r="AP185" s="7">
        <f t="shared" si="295"/>
        <v>3.6499999999999998E-4</v>
      </c>
      <c r="AQ185" s="7">
        <f t="shared" si="330"/>
        <v>2.6549400000000002E-3</v>
      </c>
      <c r="AR185" s="7">
        <f t="shared" si="543"/>
        <v>0</v>
      </c>
      <c r="AS185" s="7">
        <f t="shared" si="331"/>
        <v>21.256239377910518</v>
      </c>
      <c r="AT185" s="7">
        <f t="shared" si="541"/>
        <v>0.11</v>
      </c>
      <c r="AU185" s="7">
        <f t="shared" si="333"/>
        <v>-422.60847983792149</v>
      </c>
      <c r="AV185" s="30">
        <f t="shared" si="296"/>
        <v>0</v>
      </c>
      <c r="AW185" s="7">
        <f t="shared" si="334"/>
        <v>-5.7891025474887253E-3</v>
      </c>
      <c r="AX185" s="7">
        <f t="shared" si="297"/>
        <v>0</v>
      </c>
    </row>
    <row r="186" spans="1:50">
      <c r="A186" t="str">
        <f t="shared" si="321"/>
        <v>PIPE.2912.T9FXE</v>
      </c>
      <c r="B186" t="str">
        <f t="shared" si="311"/>
        <v>SA1_XTD9_PIPE</v>
      </c>
      <c r="C186" s="1" t="s">
        <v>151</v>
      </c>
      <c r="D186" s="2" t="s">
        <v>49</v>
      </c>
      <c r="E186" s="2" t="s">
        <v>97</v>
      </c>
      <c r="F186" s="2" t="s">
        <v>97</v>
      </c>
      <c r="G186" s="2" t="s">
        <v>148</v>
      </c>
      <c r="H186" s="2"/>
      <c r="I186" s="15" t="s">
        <v>149</v>
      </c>
      <c r="J186" s="1"/>
      <c r="K186" s="8">
        <v>73</v>
      </c>
      <c r="L186" s="6" t="s">
        <v>150</v>
      </c>
      <c r="M186" s="6"/>
      <c r="N186" s="6"/>
      <c r="O186" s="26">
        <v>0.33360000000000001</v>
      </c>
      <c r="P186" s="26">
        <v>0</v>
      </c>
      <c r="Q186" s="26">
        <v>477.74860000000001</v>
      </c>
      <c r="R186" s="26">
        <v>0</v>
      </c>
      <c r="S186" s="26">
        <v>2.6549400000000002E-3</v>
      </c>
      <c r="T186" s="26">
        <v>0</v>
      </c>
      <c r="U186" s="7">
        <f t="shared" si="322"/>
        <v>0.30859999999999999</v>
      </c>
      <c r="V186" s="7">
        <f t="shared" si="317"/>
        <v>0</v>
      </c>
      <c r="W186" s="7">
        <f t="shared" si="318"/>
        <v>477.74860000000001</v>
      </c>
      <c r="X186" s="7">
        <f t="shared" si="319"/>
        <v>0</v>
      </c>
      <c r="Y186" s="7">
        <f t="shared" si="323"/>
        <v>2.6549400000000002E-3</v>
      </c>
      <c r="Z186" s="7">
        <f t="shared" si="320"/>
        <v>0</v>
      </c>
      <c r="AA186" s="7">
        <f t="shared" si="312"/>
        <v>1.7678008622836805E-2</v>
      </c>
      <c r="AB186" s="7">
        <f t="shared" si="324"/>
        <v>0</v>
      </c>
      <c r="AC186" s="7">
        <f t="shared" si="313"/>
        <v>477.74904047557925</v>
      </c>
      <c r="AD186" s="7">
        <f t="shared" si="292"/>
        <v>0</v>
      </c>
      <c r="AE186" s="7">
        <f t="shared" si="325"/>
        <v>-4.5059999999999979E-5</v>
      </c>
      <c r="AF186" s="7">
        <f t="shared" si="293"/>
        <v>0</v>
      </c>
      <c r="AG186" s="7">
        <f t="shared" si="314"/>
        <v>0.33360000000000001</v>
      </c>
      <c r="AH186" s="7">
        <f t="shared" si="315"/>
        <v>0</v>
      </c>
      <c r="AI186" s="7">
        <f t="shared" si="316"/>
        <v>917.03369999999995</v>
      </c>
      <c r="AJ186" s="7">
        <f t="shared" si="294"/>
        <v>0</v>
      </c>
      <c r="AK186" s="7">
        <f t="shared" si="326"/>
        <v>2.6549400000000002E-3</v>
      </c>
      <c r="AL186" s="7">
        <f t="shared" si="542"/>
        <v>0</v>
      </c>
      <c r="AM186" s="7">
        <f t="shared" si="327"/>
        <v>0.33360000000000001</v>
      </c>
      <c r="AN186" s="7">
        <f t="shared" si="328"/>
        <v>-2.7734299777186973</v>
      </c>
      <c r="AO186" s="7">
        <f t="shared" si="329"/>
        <v>2911.5256388729563</v>
      </c>
      <c r="AP186" s="7">
        <f t="shared" si="295"/>
        <v>3.6499999999999998E-4</v>
      </c>
      <c r="AQ186" s="7">
        <f t="shared" si="330"/>
        <v>2.6549400000000002E-3</v>
      </c>
      <c r="AR186" s="7">
        <f t="shared" si="543"/>
        <v>0</v>
      </c>
      <c r="AS186" s="7">
        <f t="shared" si="331"/>
        <v>21.394486470254872</v>
      </c>
      <c r="AT186" s="7">
        <f t="shared" si="541"/>
        <v>0.11</v>
      </c>
      <c r="AU186" s="7">
        <f t="shared" si="333"/>
        <v>-421.6186772002921</v>
      </c>
      <c r="AV186" s="30">
        <f t="shared" si="296"/>
        <v>0</v>
      </c>
      <c r="AW186" s="7">
        <f t="shared" si="334"/>
        <v>-5.7891025474887253E-3</v>
      </c>
      <c r="AX186" s="7">
        <f t="shared" si="297"/>
        <v>0</v>
      </c>
    </row>
    <row r="187" spans="1:50">
      <c r="A187" t="str">
        <f t="shared" si="321"/>
        <v>PIPE.2916.T9FXE</v>
      </c>
      <c r="B187" t="str">
        <f t="shared" si="311"/>
        <v>SA1_XTD9_PIPE</v>
      </c>
      <c r="C187" s="1" t="s">
        <v>151</v>
      </c>
      <c r="D187" s="2" t="s">
        <v>49</v>
      </c>
      <c r="E187" s="2" t="s">
        <v>97</v>
      </c>
      <c r="F187" s="2" t="s">
        <v>97</v>
      </c>
      <c r="G187" s="2" t="s">
        <v>148</v>
      </c>
      <c r="H187" s="2"/>
      <c r="I187" s="15" t="s">
        <v>149</v>
      </c>
      <c r="J187" s="1"/>
      <c r="K187" s="8">
        <v>73</v>
      </c>
      <c r="L187" s="6" t="s">
        <v>150</v>
      </c>
      <c r="M187" s="6"/>
      <c r="N187" s="6"/>
      <c r="O187" s="26">
        <v>0.3458</v>
      </c>
      <c r="P187" s="26">
        <v>0</v>
      </c>
      <c r="Q187" s="26">
        <v>482.34859999999998</v>
      </c>
      <c r="R187" s="26">
        <v>0</v>
      </c>
      <c r="S187" s="26">
        <v>2.6549400000000002E-3</v>
      </c>
      <c r="T187" s="26">
        <v>0</v>
      </c>
      <c r="U187" s="7">
        <f t="shared" si="322"/>
        <v>0.32079999999999997</v>
      </c>
      <c r="V187" s="7">
        <f t="shared" si="317"/>
        <v>0</v>
      </c>
      <c r="W187" s="7">
        <f t="shared" si="318"/>
        <v>482.34859999999998</v>
      </c>
      <c r="X187" s="7">
        <f t="shared" si="319"/>
        <v>0</v>
      </c>
      <c r="Y187" s="7">
        <f t="shared" si="323"/>
        <v>2.6549400000000002E-3</v>
      </c>
      <c r="Z187" s="7">
        <f t="shared" si="320"/>
        <v>0</v>
      </c>
      <c r="AA187" s="7">
        <f t="shared" si="312"/>
        <v>1.7457979244158373E-2</v>
      </c>
      <c r="AB187" s="7">
        <f t="shared" si="324"/>
        <v>0</v>
      </c>
      <c r="AC187" s="7">
        <f t="shared" si="313"/>
        <v>482.34905664854938</v>
      </c>
      <c r="AD187" s="7">
        <f t="shared" si="292"/>
        <v>0</v>
      </c>
      <c r="AE187" s="7">
        <f t="shared" si="325"/>
        <v>-4.5059999999999979E-5</v>
      </c>
      <c r="AF187" s="7">
        <f t="shared" si="293"/>
        <v>0</v>
      </c>
      <c r="AG187" s="7">
        <f t="shared" si="314"/>
        <v>0.3458</v>
      </c>
      <c r="AH187" s="7">
        <f t="shared" si="315"/>
        <v>0</v>
      </c>
      <c r="AI187" s="7">
        <f t="shared" si="316"/>
        <v>921.63370000000009</v>
      </c>
      <c r="AJ187" s="7">
        <f t="shared" si="294"/>
        <v>0</v>
      </c>
      <c r="AK187" s="7">
        <f t="shared" si="326"/>
        <v>2.6549400000000002E-3</v>
      </c>
      <c r="AL187" s="7">
        <f t="shared" si="542"/>
        <v>0</v>
      </c>
      <c r="AM187" s="7">
        <f t="shared" si="327"/>
        <v>0.3458</v>
      </c>
      <c r="AN187" s="7">
        <f t="shared" si="328"/>
        <v>-2.7751095429271579</v>
      </c>
      <c r="AO187" s="7">
        <f t="shared" si="329"/>
        <v>2916.1256385663328</v>
      </c>
      <c r="AP187" s="7">
        <f t="shared" si="295"/>
        <v>3.6499999999999998E-4</v>
      </c>
      <c r="AQ187" s="7">
        <f t="shared" si="330"/>
        <v>2.6549400000000002E-3</v>
      </c>
      <c r="AR187" s="7">
        <f t="shared" si="543"/>
        <v>0</v>
      </c>
      <c r="AS187" s="7">
        <f t="shared" si="331"/>
        <v>21.367843901187566</v>
      </c>
      <c r="AT187" s="7">
        <f t="shared" si="541"/>
        <v>0.11</v>
      </c>
      <c r="AU187" s="7">
        <f t="shared" si="333"/>
        <v>-417.01873817748816</v>
      </c>
      <c r="AV187" s="30">
        <f t="shared" si="296"/>
        <v>0</v>
      </c>
      <c r="AW187" s="7">
        <f t="shared" si="334"/>
        <v>-5.7891025474887253E-3</v>
      </c>
      <c r="AX187" s="7">
        <f t="shared" si="297"/>
        <v>0</v>
      </c>
    </row>
    <row r="188" spans="1:50">
      <c r="A188" t="str">
        <f t="shared" si="321"/>
        <v>PIPE.2918.T9FXE</v>
      </c>
      <c r="B188" t="str">
        <f t="shared" si="311"/>
        <v>SA1_XTD9_PIPE</v>
      </c>
      <c r="C188" s="1" t="s">
        <v>151</v>
      </c>
      <c r="D188" s="2" t="s">
        <v>49</v>
      </c>
      <c r="E188" s="2" t="s">
        <v>97</v>
      </c>
      <c r="F188" s="2" t="s">
        <v>97</v>
      </c>
      <c r="G188" s="2" t="s">
        <v>148</v>
      </c>
      <c r="H188" s="2"/>
      <c r="I188" s="15" t="s">
        <v>149</v>
      </c>
      <c r="J188" s="1"/>
      <c r="K188" s="8">
        <v>73</v>
      </c>
      <c r="L188" s="6" t="s">
        <v>150</v>
      </c>
      <c r="M188" s="6"/>
      <c r="N188" s="6"/>
      <c r="O188" s="26">
        <v>0.34949999999999998</v>
      </c>
      <c r="P188" s="26">
        <v>0</v>
      </c>
      <c r="Q188" s="26">
        <v>483.74849999999998</v>
      </c>
      <c r="R188" s="26">
        <v>0</v>
      </c>
      <c r="S188" s="26">
        <v>2.6549400000000002E-3</v>
      </c>
      <c r="T188" s="26">
        <v>0</v>
      </c>
      <c r="U188" s="7">
        <f t="shared" si="322"/>
        <v>0.32449999999999996</v>
      </c>
      <c r="V188" s="7">
        <f t="shared" si="317"/>
        <v>0</v>
      </c>
      <c r="W188" s="7">
        <f t="shared" si="318"/>
        <v>483.74849999999998</v>
      </c>
      <c r="X188" s="7">
        <f t="shared" si="319"/>
        <v>0</v>
      </c>
      <c r="Y188" s="7">
        <f t="shared" si="323"/>
        <v>2.6549400000000002E-3</v>
      </c>
      <c r="Z188" s="7">
        <f t="shared" si="320"/>
        <v>0</v>
      </c>
      <c r="AA188" s="7">
        <f t="shared" si="312"/>
        <v>1.7378240350036767E-2</v>
      </c>
      <c r="AB188" s="7">
        <f t="shared" si="324"/>
        <v>0</v>
      </c>
      <c r="AC188" s="7">
        <f t="shared" si="313"/>
        <v>483.74896153590481</v>
      </c>
      <c r="AD188" s="7">
        <f t="shared" si="292"/>
        <v>0</v>
      </c>
      <c r="AE188" s="7">
        <f t="shared" si="325"/>
        <v>-4.5059999999999979E-5</v>
      </c>
      <c r="AF188" s="7">
        <f t="shared" si="293"/>
        <v>0</v>
      </c>
      <c r="AG188" s="7">
        <f t="shared" si="314"/>
        <v>0.34949999999999998</v>
      </c>
      <c r="AH188" s="7">
        <f t="shared" si="315"/>
        <v>0</v>
      </c>
      <c r="AI188" s="7">
        <f t="shared" si="316"/>
        <v>923.03359999999998</v>
      </c>
      <c r="AJ188" s="7">
        <f t="shared" si="294"/>
        <v>0</v>
      </c>
      <c r="AK188" s="7">
        <f t="shared" si="326"/>
        <v>2.6549400000000002E-3</v>
      </c>
      <c r="AL188" s="7">
        <f t="shared" si="542"/>
        <v>0</v>
      </c>
      <c r="AM188" s="7">
        <f t="shared" si="327"/>
        <v>0.34949999999999998</v>
      </c>
      <c r="AN188" s="7">
        <f t="shared" si="328"/>
        <v>-2.7756206784348372</v>
      </c>
      <c r="AO188" s="7">
        <f t="shared" si="329"/>
        <v>2917.525538473019</v>
      </c>
      <c r="AP188" s="7">
        <f t="shared" si="295"/>
        <v>3.6499999999999998E-4</v>
      </c>
      <c r="AQ188" s="7">
        <f t="shared" si="330"/>
        <v>2.6549400000000002E-3</v>
      </c>
      <c r="AR188" s="7">
        <f t="shared" si="543"/>
        <v>0</v>
      </c>
      <c r="AS188" s="7">
        <f t="shared" si="331"/>
        <v>21.359723094591526</v>
      </c>
      <c r="AT188" s="7">
        <f t="shared" si="541"/>
        <v>0.11</v>
      </c>
      <c r="AU188" s="7">
        <f t="shared" si="333"/>
        <v>-415.61885684233863</v>
      </c>
      <c r="AV188" s="30">
        <f t="shared" si="296"/>
        <v>0</v>
      </c>
      <c r="AW188" s="7">
        <f t="shared" si="334"/>
        <v>-5.7891025474887253E-3</v>
      </c>
      <c r="AX188" s="7">
        <f t="shared" si="297"/>
        <v>0</v>
      </c>
    </row>
    <row r="189" spans="1:50">
      <c r="A189" t="str">
        <f t="shared" si="321"/>
        <v>PIPE.2922.T9FXE</v>
      </c>
      <c r="B189" t="str">
        <f t="shared" si="311"/>
        <v>SA1_XTD9_PIPE</v>
      </c>
      <c r="C189" s="1" t="s">
        <v>151</v>
      </c>
      <c r="D189" s="2" t="s">
        <v>49</v>
      </c>
      <c r="E189" s="2" t="s">
        <v>97</v>
      </c>
      <c r="F189" s="2" t="s">
        <v>97</v>
      </c>
      <c r="G189" s="2" t="s">
        <v>148</v>
      </c>
      <c r="H189" s="2"/>
      <c r="I189" s="15" t="s">
        <v>149</v>
      </c>
      <c r="J189" s="1"/>
      <c r="K189" s="8">
        <v>73</v>
      </c>
      <c r="L189" s="6" t="s">
        <v>150</v>
      </c>
      <c r="M189" s="6"/>
      <c r="N189" s="6"/>
      <c r="O189" s="26">
        <v>0.36170000000000002</v>
      </c>
      <c r="P189" s="26">
        <v>0</v>
      </c>
      <c r="Q189" s="26">
        <v>488.3485</v>
      </c>
      <c r="R189" s="26">
        <v>0</v>
      </c>
      <c r="S189" s="26">
        <v>2.6549400000000002E-3</v>
      </c>
      <c r="T189" s="26">
        <v>0</v>
      </c>
      <c r="U189" s="7">
        <f t="shared" si="322"/>
        <v>0.3367</v>
      </c>
      <c r="V189" s="7">
        <f t="shared" si="317"/>
        <v>0</v>
      </c>
      <c r="W189" s="7">
        <f t="shared" si="318"/>
        <v>488.3485</v>
      </c>
      <c r="X189" s="7">
        <f t="shared" si="319"/>
        <v>0</v>
      </c>
      <c r="Y189" s="7">
        <f t="shared" si="323"/>
        <v>2.6549400000000002E-3</v>
      </c>
      <c r="Z189" s="7">
        <f t="shared" si="320"/>
        <v>0</v>
      </c>
      <c r="AA189" s="7">
        <f t="shared" si="312"/>
        <v>1.7158210971358279E-2</v>
      </c>
      <c r="AB189" s="7">
        <f t="shared" si="324"/>
        <v>0</v>
      </c>
      <c r="AC189" s="7">
        <f t="shared" si="313"/>
        <v>488.348977708875</v>
      </c>
      <c r="AD189" s="7">
        <f t="shared" si="292"/>
        <v>0</v>
      </c>
      <c r="AE189" s="7">
        <f t="shared" si="325"/>
        <v>-4.5059999999999979E-5</v>
      </c>
      <c r="AF189" s="7">
        <f t="shared" si="293"/>
        <v>0</v>
      </c>
      <c r="AG189" s="7">
        <f t="shared" si="314"/>
        <v>0.36170000000000002</v>
      </c>
      <c r="AH189" s="7">
        <f t="shared" si="315"/>
        <v>0</v>
      </c>
      <c r="AI189" s="7">
        <f t="shared" si="316"/>
        <v>927.63360000000011</v>
      </c>
      <c r="AJ189" s="7">
        <f t="shared" si="294"/>
        <v>0</v>
      </c>
      <c r="AK189" s="7">
        <f t="shared" si="326"/>
        <v>2.6549400000000002E-3</v>
      </c>
      <c r="AL189" s="7">
        <f t="shared" si="542"/>
        <v>0</v>
      </c>
      <c r="AM189" s="7">
        <f t="shared" si="327"/>
        <v>0.36170000000000002</v>
      </c>
      <c r="AN189" s="7">
        <f t="shared" si="328"/>
        <v>-2.7773002436432979</v>
      </c>
      <c r="AO189" s="7">
        <f t="shared" si="329"/>
        <v>2922.125538166395</v>
      </c>
      <c r="AP189" s="7">
        <f t="shared" si="295"/>
        <v>3.6499999999999998E-4</v>
      </c>
      <c r="AQ189" s="7">
        <f t="shared" si="330"/>
        <v>2.6549400000000002E-3</v>
      </c>
      <c r="AR189" s="7">
        <f t="shared" si="543"/>
        <v>0</v>
      </c>
      <c r="AS189" s="7">
        <f t="shared" si="331"/>
        <v>21.333080525524224</v>
      </c>
      <c r="AT189" s="7">
        <f t="shared" si="541"/>
        <v>0.11</v>
      </c>
      <c r="AU189" s="7">
        <f t="shared" si="333"/>
        <v>-411.01891781953464</v>
      </c>
      <c r="AV189" s="30">
        <f t="shared" si="296"/>
        <v>0</v>
      </c>
      <c r="AW189" s="7">
        <f t="shared" si="334"/>
        <v>-5.7891025474887253E-3</v>
      </c>
      <c r="AX189" s="7">
        <f t="shared" si="297"/>
        <v>0</v>
      </c>
    </row>
    <row r="190" spans="1:50">
      <c r="A190" t="str">
        <f t="shared" si="321"/>
        <v>PIPE.2925.T9FXE</v>
      </c>
      <c r="B190" t="str">
        <f t="shared" si="311"/>
        <v>SA1_XTD9_PIPE</v>
      </c>
      <c r="C190" s="1" t="s">
        <v>151</v>
      </c>
      <c r="D190" s="2" t="s">
        <v>49</v>
      </c>
      <c r="E190" s="2" t="s">
        <v>97</v>
      </c>
      <c r="F190" s="2" t="s">
        <v>97</v>
      </c>
      <c r="G190" s="2" t="s">
        <v>148</v>
      </c>
      <c r="H190" s="2"/>
      <c r="I190" s="15" t="s">
        <v>149</v>
      </c>
      <c r="J190" s="1"/>
      <c r="K190" s="8">
        <v>73</v>
      </c>
      <c r="L190" s="6" t="s">
        <v>150</v>
      </c>
      <c r="M190" s="6"/>
      <c r="N190" s="6"/>
      <c r="O190" s="26">
        <v>0.36969999999999997</v>
      </c>
      <c r="P190" s="26">
        <v>0</v>
      </c>
      <c r="Q190" s="26">
        <v>491.3485</v>
      </c>
      <c r="R190" s="26">
        <v>0</v>
      </c>
      <c r="S190" s="26">
        <v>2.6549400000000002E-3</v>
      </c>
      <c r="T190" s="26">
        <v>0</v>
      </c>
      <c r="U190" s="7">
        <f t="shared" si="322"/>
        <v>0.34469999999999995</v>
      </c>
      <c r="V190" s="7">
        <f t="shared" si="317"/>
        <v>0</v>
      </c>
      <c r="W190" s="7">
        <f t="shared" si="318"/>
        <v>491.3485</v>
      </c>
      <c r="X190" s="7">
        <f t="shared" si="319"/>
        <v>0</v>
      </c>
      <c r="Y190" s="7">
        <f t="shared" si="323"/>
        <v>2.6549400000000002E-3</v>
      </c>
      <c r="Z190" s="7">
        <f t="shared" si="320"/>
        <v>0</v>
      </c>
      <c r="AA190" s="7">
        <f t="shared" si="312"/>
        <v>1.7058191652872368E-2</v>
      </c>
      <c r="AB190" s="7">
        <f t="shared" si="324"/>
        <v>0</v>
      </c>
      <c r="AC190" s="7">
        <f t="shared" si="313"/>
        <v>491.34898837385543</v>
      </c>
      <c r="AD190" s="7">
        <f t="shared" si="292"/>
        <v>0</v>
      </c>
      <c r="AE190" s="7">
        <f t="shared" si="325"/>
        <v>-4.5059999999999979E-5</v>
      </c>
      <c r="AF190" s="7">
        <f t="shared" si="293"/>
        <v>0</v>
      </c>
      <c r="AG190" s="7">
        <f t="shared" si="314"/>
        <v>0.36969999999999997</v>
      </c>
      <c r="AH190" s="7">
        <f t="shared" si="315"/>
        <v>0</v>
      </c>
      <c r="AI190" s="7">
        <f t="shared" si="316"/>
        <v>930.63360000000011</v>
      </c>
      <c r="AJ190" s="7">
        <f t="shared" si="294"/>
        <v>0</v>
      </c>
      <c r="AK190" s="7">
        <f t="shared" si="326"/>
        <v>2.6549400000000002E-3</v>
      </c>
      <c r="AL190" s="7">
        <f t="shared" si="542"/>
        <v>0</v>
      </c>
      <c r="AM190" s="7">
        <f t="shared" si="327"/>
        <v>0.36969999999999997</v>
      </c>
      <c r="AN190" s="7">
        <f t="shared" si="328"/>
        <v>-2.7783956122575115</v>
      </c>
      <c r="AO190" s="7">
        <f t="shared" si="329"/>
        <v>2925.1255379664231</v>
      </c>
      <c r="AP190" s="7">
        <f t="shared" si="295"/>
        <v>3.6499999999999998E-4</v>
      </c>
      <c r="AQ190" s="7">
        <f t="shared" si="330"/>
        <v>2.6549400000000002E-3</v>
      </c>
      <c r="AR190" s="7">
        <f t="shared" si="543"/>
        <v>0</v>
      </c>
      <c r="AS190" s="7">
        <f t="shared" si="331"/>
        <v>21.31574841371291</v>
      </c>
      <c r="AT190" s="7">
        <f t="shared" si="541"/>
        <v>0.11</v>
      </c>
      <c r="AU190" s="7">
        <f t="shared" si="333"/>
        <v>-408.01895722014336</v>
      </c>
      <c r="AV190" s="30">
        <f t="shared" si="296"/>
        <v>0</v>
      </c>
      <c r="AW190" s="7">
        <f t="shared" si="334"/>
        <v>-5.7891025474887253E-3</v>
      </c>
      <c r="AX190" s="7">
        <f t="shared" si="297"/>
        <v>0</v>
      </c>
    </row>
    <row r="191" spans="1:50">
      <c r="A191" t="str">
        <f t="shared" si="321"/>
        <v>PIPE.2930.T9FXE</v>
      </c>
      <c r="B191" s="21" t="str">
        <f t="shared" si="311"/>
        <v>SA1_XTD9_PIPE</v>
      </c>
      <c r="C191" s="1" t="s">
        <v>151</v>
      </c>
      <c r="D191" s="2" t="s">
        <v>49</v>
      </c>
      <c r="E191" s="2" t="s">
        <v>97</v>
      </c>
      <c r="F191" s="2" t="s">
        <v>97</v>
      </c>
      <c r="G191" s="2" t="s">
        <v>148</v>
      </c>
      <c r="H191" s="2"/>
      <c r="I191" s="15" t="s">
        <v>149</v>
      </c>
      <c r="J191" s="1"/>
      <c r="K191" s="8">
        <v>73</v>
      </c>
      <c r="L191" s="6" t="s">
        <v>150</v>
      </c>
      <c r="M191" s="6"/>
      <c r="N191" s="6"/>
      <c r="O191" s="26">
        <v>0.38140000000000002</v>
      </c>
      <c r="P191" s="26">
        <v>0</v>
      </c>
      <c r="Q191" s="26">
        <v>495.74849999999998</v>
      </c>
      <c r="R191" s="26">
        <v>0</v>
      </c>
      <c r="S191" s="26">
        <v>2.6549400000000002E-3</v>
      </c>
      <c r="T191" s="26">
        <v>0</v>
      </c>
      <c r="U191" s="7">
        <f t="shared" si="322"/>
        <v>0.35639999999999999</v>
      </c>
      <c r="V191" s="7">
        <f t="shared" si="317"/>
        <v>0</v>
      </c>
      <c r="W191" s="7">
        <f t="shared" si="318"/>
        <v>495.74849999999998</v>
      </c>
      <c r="X191" s="7">
        <f t="shared" si="319"/>
        <v>0</v>
      </c>
      <c r="Y191" s="7">
        <f t="shared" si="323"/>
        <v>2.6549400000000002E-3</v>
      </c>
      <c r="Z191" s="7">
        <f t="shared" si="320"/>
        <v>0</v>
      </c>
      <c r="AA191" s="7">
        <f t="shared" si="312"/>
        <v>1.6878163440593119E-2</v>
      </c>
      <c r="AB191" s="7">
        <f t="shared" si="324"/>
        <v>0</v>
      </c>
      <c r="AC191" s="7">
        <f t="shared" si="313"/>
        <v>495.74900392582674</v>
      </c>
      <c r="AD191" s="7">
        <f t="shared" si="292"/>
        <v>0</v>
      </c>
      <c r="AE191" s="7">
        <f t="shared" si="325"/>
        <v>-4.5059999999999979E-5</v>
      </c>
      <c r="AF191" s="7">
        <f t="shared" si="293"/>
        <v>0</v>
      </c>
      <c r="AG191" s="7">
        <f t="shared" si="314"/>
        <v>0.38140000000000002</v>
      </c>
      <c r="AH191" s="7">
        <f t="shared" si="315"/>
        <v>0</v>
      </c>
      <c r="AI191" s="7">
        <f t="shared" si="316"/>
        <v>935.03359999999998</v>
      </c>
      <c r="AJ191" s="7">
        <f t="shared" si="294"/>
        <v>0</v>
      </c>
      <c r="AK191" s="7">
        <f t="shared" si="326"/>
        <v>2.6549400000000002E-3</v>
      </c>
      <c r="AL191" s="7">
        <f t="shared" si="542"/>
        <v>0</v>
      </c>
      <c r="AM191" s="7">
        <f t="shared" si="327"/>
        <v>0.38140000000000002</v>
      </c>
      <c r="AN191" s="7">
        <f t="shared" si="328"/>
        <v>-2.7800021528916914</v>
      </c>
      <c r="AO191" s="7">
        <f t="shared" si="329"/>
        <v>2929.5255376731307</v>
      </c>
      <c r="AP191" s="7">
        <f t="shared" si="295"/>
        <v>3.6499999999999998E-4</v>
      </c>
      <c r="AQ191" s="7">
        <f t="shared" si="330"/>
        <v>2.6549400000000002E-3</v>
      </c>
      <c r="AR191" s="7">
        <f t="shared" si="543"/>
        <v>0</v>
      </c>
      <c r="AS191" s="7">
        <f t="shared" si="331"/>
        <v>21.290294650911335</v>
      </c>
      <c r="AT191" s="7">
        <f t="shared" si="541"/>
        <v>0.11</v>
      </c>
      <c r="AU191" s="7">
        <f t="shared" si="333"/>
        <v>-403.61901528916769</v>
      </c>
      <c r="AV191" s="30">
        <f t="shared" si="296"/>
        <v>0</v>
      </c>
      <c r="AW191" s="7">
        <f t="shared" si="334"/>
        <v>-5.7891025474887253E-3</v>
      </c>
      <c r="AX191" s="7">
        <f t="shared" si="297"/>
        <v>0</v>
      </c>
    </row>
    <row r="192" spans="1:50">
      <c r="A192" t="str">
        <f t="shared" si="321"/>
        <v>PIPE.2934.T9FXE</v>
      </c>
      <c r="B192" t="str">
        <f t="shared" si="311"/>
        <v>SA1_XTD9_PIPE</v>
      </c>
      <c r="C192" s="1" t="s">
        <v>151</v>
      </c>
      <c r="D192" s="2" t="s">
        <v>49</v>
      </c>
      <c r="E192" s="2" t="s">
        <v>97</v>
      </c>
      <c r="F192" s="2" t="s">
        <v>97</v>
      </c>
      <c r="G192" s="2" t="s">
        <v>148</v>
      </c>
      <c r="H192" s="2"/>
      <c r="I192" s="15" t="s">
        <v>149</v>
      </c>
      <c r="J192" s="1"/>
      <c r="K192" s="8">
        <v>73</v>
      </c>
      <c r="L192" s="6" t="s">
        <v>150</v>
      </c>
      <c r="M192" s="6"/>
      <c r="N192" s="6"/>
      <c r="O192" s="26">
        <v>0.39360000000000001</v>
      </c>
      <c r="P192" s="26">
        <v>0</v>
      </c>
      <c r="Q192" s="26">
        <v>500.3485</v>
      </c>
      <c r="R192" s="26">
        <v>0</v>
      </c>
      <c r="S192" s="26">
        <v>2.6549400000000002E-3</v>
      </c>
      <c r="T192" s="26">
        <v>0</v>
      </c>
      <c r="U192" s="7">
        <f t="shared" si="322"/>
        <v>0.36859999999999998</v>
      </c>
      <c r="V192" s="7">
        <f t="shared" si="317"/>
        <v>0</v>
      </c>
      <c r="W192" s="7">
        <f t="shared" si="318"/>
        <v>500.3485</v>
      </c>
      <c r="X192" s="7">
        <f t="shared" si="319"/>
        <v>0</v>
      </c>
      <c r="Y192" s="7">
        <f t="shared" si="323"/>
        <v>2.6549400000000002E-3</v>
      </c>
      <c r="Z192" s="7">
        <f t="shared" si="320"/>
        <v>0</v>
      </c>
      <c r="AA192" s="7">
        <f t="shared" si="312"/>
        <v>1.6658134061914576E-2</v>
      </c>
      <c r="AB192" s="7">
        <f t="shared" si="324"/>
        <v>0</v>
      </c>
      <c r="AC192" s="7">
        <f t="shared" si="313"/>
        <v>500.34902009879693</v>
      </c>
      <c r="AD192" s="7">
        <f t="shared" si="292"/>
        <v>0</v>
      </c>
      <c r="AE192" s="7">
        <f t="shared" si="325"/>
        <v>-4.5059999999999979E-5</v>
      </c>
      <c r="AF192" s="7">
        <f t="shared" si="293"/>
        <v>0</v>
      </c>
      <c r="AG192" s="7">
        <f t="shared" si="314"/>
        <v>0.39360000000000001</v>
      </c>
      <c r="AH192" s="7">
        <f t="shared" si="315"/>
        <v>0</v>
      </c>
      <c r="AI192" s="7">
        <f t="shared" si="316"/>
        <v>939.63360000000011</v>
      </c>
      <c r="AJ192" s="7">
        <f t="shared" si="294"/>
        <v>0</v>
      </c>
      <c r="AK192" s="7">
        <f t="shared" si="326"/>
        <v>2.6549400000000002E-3</v>
      </c>
      <c r="AL192" s="7">
        <f t="shared" si="542"/>
        <v>0</v>
      </c>
      <c r="AM192" s="7">
        <f t="shared" si="327"/>
        <v>0.39360000000000001</v>
      </c>
      <c r="AN192" s="7">
        <f t="shared" si="328"/>
        <v>-2.7816817181001521</v>
      </c>
      <c r="AO192" s="7">
        <f t="shared" si="329"/>
        <v>2934.1255373665072</v>
      </c>
      <c r="AP192" s="7">
        <f t="shared" si="295"/>
        <v>3.6499999999999998E-4</v>
      </c>
      <c r="AQ192" s="7">
        <f t="shared" si="330"/>
        <v>2.6549400000000002E-3</v>
      </c>
      <c r="AR192" s="7">
        <f t="shared" si="543"/>
        <v>0</v>
      </c>
      <c r="AS192" s="7">
        <f t="shared" si="331"/>
        <v>21.263652081844032</v>
      </c>
      <c r="AT192" s="7">
        <f t="shared" si="541"/>
        <v>0.11</v>
      </c>
      <c r="AU192" s="7">
        <f t="shared" si="333"/>
        <v>-399.0190762663637</v>
      </c>
      <c r="AV192" s="30">
        <f t="shared" si="296"/>
        <v>0</v>
      </c>
      <c r="AW192" s="7">
        <f t="shared" si="334"/>
        <v>-5.7891025474887253E-3</v>
      </c>
      <c r="AX192" s="7">
        <f t="shared" si="297"/>
        <v>0</v>
      </c>
    </row>
    <row r="193" spans="1:50">
      <c r="A193" t="str">
        <f t="shared" si="321"/>
        <v>PIPE.2936.T9FXE</v>
      </c>
      <c r="B193" t="str">
        <f t="shared" si="311"/>
        <v>SA1_XTD9_PIPE</v>
      </c>
      <c r="C193" s="1" t="s">
        <v>151</v>
      </c>
      <c r="D193" s="2" t="s">
        <v>49</v>
      </c>
      <c r="E193" s="2" t="s">
        <v>97</v>
      </c>
      <c r="F193" s="2" t="s">
        <v>97</v>
      </c>
      <c r="G193" s="2" t="s">
        <v>148</v>
      </c>
      <c r="H193" s="2"/>
      <c r="I193" s="15" t="s">
        <v>149</v>
      </c>
      <c r="J193" s="1"/>
      <c r="K193" s="8">
        <v>73</v>
      </c>
      <c r="L193" s="6" t="s">
        <v>150</v>
      </c>
      <c r="M193" s="6"/>
      <c r="N193" s="6"/>
      <c r="O193" s="26">
        <v>0.39729999999999999</v>
      </c>
      <c r="P193" s="26">
        <v>0</v>
      </c>
      <c r="Q193" s="26">
        <v>501.74849999999998</v>
      </c>
      <c r="R193" s="26">
        <v>0</v>
      </c>
      <c r="S193" s="26">
        <v>2.6549400000000002E-3</v>
      </c>
      <c r="T193" s="26">
        <v>0</v>
      </c>
      <c r="U193" s="7">
        <f t="shared" si="322"/>
        <v>0.37229999999999996</v>
      </c>
      <c r="V193" s="7">
        <f t="shared" si="317"/>
        <v>0</v>
      </c>
      <c r="W193" s="7">
        <f t="shared" si="318"/>
        <v>501.74849999999998</v>
      </c>
      <c r="X193" s="7">
        <f t="shared" si="319"/>
        <v>0</v>
      </c>
      <c r="Y193" s="7">
        <f t="shared" si="323"/>
        <v>2.6549400000000002E-3</v>
      </c>
      <c r="Z193" s="7">
        <f t="shared" si="320"/>
        <v>0</v>
      </c>
      <c r="AA193" s="7">
        <f t="shared" si="312"/>
        <v>1.6578125168121127E-2</v>
      </c>
      <c r="AB193" s="7">
        <f t="shared" si="324"/>
        <v>0</v>
      </c>
      <c r="AC193" s="7">
        <f t="shared" si="313"/>
        <v>501.74902498578786</v>
      </c>
      <c r="AD193" s="7">
        <f t="shared" si="292"/>
        <v>0</v>
      </c>
      <c r="AE193" s="7">
        <f t="shared" si="325"/>
        <v>-4.5059999999999979E-5</v>
      </c>
      <c r="AF193" s="7">
        <f t="shared" si="293"/>
        <v>0</v>
      </c>
      <c r="AG193" s="7">
        <f t="shared" si="314"/>
        <v>0.39729999999999999</v>
      </c>
      <c r="AH193" s="7">
        <f t="shared" si="315"/>
        <v>0</v>
      </c>
      <c r="AI193" s="7">
        <f t="shared" si="316"/>
        <v>941.03359999999998</v>
      </c>
      <c r="AJ193" s="7">
        <f t="shared" si="294"/>
        <v>0</v>
      </c>
      <c r="AK193" s="7">
        <f t="shared" si="326"/>
        <v>2.6549400000000002E-3</v>
      </c>
      <c r="AL193" s="7">
        <f t="shared" si="542"/>
        <v>0</v>
      </c>
      <c r="AM193" s="7">
        <f t="shared" si="327"/>
        <v>0.39729999999999999</v>
      </c>
      <c r="AN193" s="7">
        <f t="shared" si="328"/>
        <v>-2.7821928901201183</v>
      </c>
      <c r="AO193" s="7">
        <f t="shared" si="329"/>
        <v>2935.5255372731863</v>
      </c>
      <c r="AP193" s="7">
        <f t="shared" si="295"/>
        <v>3.6499999999999998E-4</v>
      </c>
      <c r="AQ193" s="7">
        <f t="shared" si="330"/>
        <v>2.6549400000000002E-3</v>
      </c>
      <c r="AR193" s="7">
        <f t="shared" si="543"/>
        <v>0</v>
      </c>
      <c r="AS193" s="7">
        <f t="shared" si="331"/>
        <v>21.255530430853778</v>
      </c>
      <c r="AT193" s="7">
        <f t="shared" si="541"/>
        <v>0.11</v>
      </c>
      <c r="AU193" s="7">
        <f t="shared" si="333"/>
        <v>-397.6190949347793</v>
      </c>
      <c r="AV193" s="30">
        <f t="shared" si="296"/>
        <v>0</v>
      </c>
      <c r="AW193" s="7">
        <f t="shared" si="334"/>
        <v>-5.7891025474887253E-3</v>
      </c>
      <c r="AX193" s="7">
        <f t="shared" si="297"/>
        <v>0</v>
      </c>
    </row>
    <row r="194" spans="1:50">
      <c r="A194" t="str">
        <f t="shared" si="321"/>
        <v>PIPE.2940.T9FXE</v>
      </c>
      <c r="B194" t="str">
        <f t="shared" si="311"/>
        <v>SA1_XTD9_PIPE</v>
      </c>
      <c r="C194" s="1" t="s">
        <v>151</v>
      </c>
      <c r="D194" s="2" t="s">
        <v>49</v>
      </c>
      <c r="E194" s="2" t="s">
        <v>97</v>
      </c>
      <c r="F194" s="2" t="s">
        <v>97</v>
      </c>
      <c r="G194" s="2" t="s">
        <v>148</v>
      </c>
      <c r="H194" s="2"/>
      <c r="I194" s="15" t="s">
        <v>149</v>
      </c>
      <c r="J194" s="1"/>
      <c r="K194" s="8">
        <v>73</v>
      </c>
      <c r="L194" s="6" t="s">
        <v>150</v>
      </c>
      <c r="M194" s="6"/>
      <c r="N194" s="6"/>
      <c r="O194" s="26">
        <v>0.40949999999999998</v>
      </c>
      <c r="P194" s="26">
        <v>0</v>
      </c>
      <c r="Q194" s="26">
        <v>506.3485</v>
      </c>
      <c r="R194" s="26">
        <v>0</v>
      </c>
      <c r="S194" s="26">
        <v>2.6549400000000002E-3</v>
      </c>
      <c r="T194" s="26">
        <v>0</v>
      </c>
      <c r="U194" s="7">
        <f t="shared" si="322"/>
        <v>0.38449999999999995</v>
      </c>
      <c r="V194" s="7">
        <f t="shared" si="317"/>
        <v>0</v>
      </c>
      <c r="W194" s="7">
        <f t="shared" si="318"/>
        <v>506.3485</v>
      </c>
      <c r="X194" s="7">
        <f t="shared" si="319"/>
        <v>0</v>
      </c>
      <c r="Y194" s="7">
        <f t="shared" si="323"/>
        <v>2.6549400000000002E-3</v>
      </c>
      <c r="Z194" s="7">
        <f t="shared" si="320"/>
        <v>0</v>
      </c>
      <c r="AA194" s="7">
        <f t="shared" si="312"/>
        <v>1.6358095789442528E-2</v>
      </c>
      <c r="AB194" s="7">
        <f t="shared" si="324"/>
        <v>0</v>
      </c>
      <c r="AC194" s="7">
        <f t="shared" si="313"/>
        <v>506.34904115875804</v>
      </c>
      <c r="AD194" s="7">
        <f t="shared" si="292"/>
        <v>0</v>
      </c>
      <c r="AE194" s="7">
        <f t="shared" si="325"/>
        <v>-4.5059999999999979E-5</v>
      </c>
      <c r="AF194" s="7">
        <f t="shared" si="293"/>
        <v>0</v>
      </c>
      <c r="AG194" s="7">
        <f t="shared" si="314"/>
        <v>0.40949999999999998</v>
      </c>
      <c r="AH194" s="7">
        <f t="shared" si="315"/>
        <v>0</v>
      </c>
      <c r="AI194" s="7">
        <f t="shared" si="316"/>
        <v>945.63360000000011</v>
      </c>
      <c r="AJ194" s="7">
        <f t="shared" si="294"/>
        <v>0</v>
      </c>
      <c r="AK194" s="7">
        <f t="shared" si="326"/>
        <v>2.6549400000000002E-3</v>
      </c>
      <c r="AL194" s="7">
        <f t="shared" si="542"/>
        <v>0</v>
      </c>
      <c r="AM194" s="7">
        <f t="shared" si="327"/>
        <v>0.40949999999999998</v>
      </c>
      <c r="AN194" s="7">
        <f t="shared" si="328"/>
        <v>-2.783872455328579</v>
      </c>
      <c r="AO194" s="7">
        <f t="shared" si="329"/>
        <v>2940.1255369665628</v>
      </c>
      <c r="AP194" s="7">
        <f t="shared" si="295"/>
        <v>3.6499999999999998E-4</v>
      </c>
      <c r="AQ194" s="7">
        <f t="shared" si="330"/>
        <v>2.6549400000000002E-3</v>
      </c>
      <c r="AR194" s="7">
        <f t="shared" si="543"/>
        <v>0</v>
      </c>
      <c r="AS194" s="7">
        <f t="shared" si="331"/>
        <v>21.228887861786472</v>
      </c>
      <c r="AT194" s="7">
        <f t="shared" si="541"/>
        <v>0.11</v>
      </c>
      <c r="AU194" s="7">
        <f t="shared" si="333"/>
        <v>-393.01915591197536</v>
      </c>
      <c r="AV194" s="30">
        <f t="shared" si="296"/>
        <v>0</v>
      </c>
      <c r="AW194" s="7">
        <f t="shared" si="334"/>
        <v>-5.7891025474887253E-3</v>
      </c>
      <c r="AX194" s="7">
        <f t="shared" si="297"/>
        <v>0</v>
      </c>
    </row>
    <row r="195" spans="1:50">
      <c r="A195" t="str">
        <f t="shared" si="321"/>
        <v>PIPE.2944.T9FXE</v>
      </c>
      <c r="B195" t="str">
        <f t="shared" si="311"/>
        <v>SA1_XTD9_PIPE</v>
      </c>
      <c r="C195" s="1" t="s">
        <v>151</v>
      </c>
      <c r="D195" s="2" t="s">
        <v>49</v>
      </c>
      <c r="E195" s="2" t="s">
        <v>97</v>
      </c>
      <c r="F195" s="2" t="s">
        <v>97</v>
      </c>
      <c r="G195" s="2" t="s">
        <v>148</v>
      </c>
      <c r="H195" s="2"/>
      <c r="I195" s="15" t="s">
        <v>149</v>
      </c>
      <c r="J195" s="1"/>
      <c r="K195" s="8">
        <v>73</v>
      </c>
      <c r="L195" s="6" t="s">
        <v>150</v>
      </c>
      <c r="M195" s="6"/>
      <c r="N195" s="6"/>
      <c r="O195" s="26">
        <v>0.41930000000000001</v>
      </c>
      <c r="P195" s="26">
        <v>0</v>
      </c>
      <c r="Q195" s="26">
        <v>510.04849999999999</v>
      </c>
      <c r="R195" s="26">
        <v>0</v>
      </c>
      <c r="S195" s="26">
        <v>2.6549400000000002E-3</v>
      </c>
      <c r="T195" s="26">
        <v>0</v>
      </c>
      <c r="U195" s="7">
        <f t="shared" si="322"/>
        <v>0.39429999999999998</v>
      </c>
      <c r="V195" s="7">
        <f t="shared" si="317"/>
        <v>0</v>
      </c>
      <c r="W195" s="7">
        <f t="shared" si="318"/>
        <v>510.04849999999999</v>
      </c>
      <c r="X195" s="7">
        <f t="shared" si="319"/>
        <v>0</v>
      </c>
      <c r="Y195" s="7">
        <f t="shared" si="323"/>
        <v>2.6549400000000002E-3</v>
      </c>
      <c r="Z195" s="7">
        <f t="shared" si="320"/>
        <v>0</v>
      </c>
      <c r="AA195" s="7">
        <f t="shared" si="312"/>
        <v>1.6168072206309891E-2</v>
      </c>
      <c r="AB195" s="7">
        <f t="shared" si="324"/>
        <v>0</v>
      </c>
      <c r="AC195" s="7">
        <f t="shared" si="313"/>
        <v>510.04905413223412</v>
      </c>
      <c r="AD195" s="7">
        <f t="shared" si="292"/>
        <v>0</v>
      </c>
      <c r="AE195" s="7">
        <f t="shared" si="325"/>
        <v>-4.5059999999999979E-5</v>
      </c>
      <c r="AF195" s="7">
        <f t="shared" si="293"/>
        <v>0</v>
      </c>
      <c r="AG195" s="7">
        <f t="shared" si="314"/>
        <v>0.41930000000000001</v>
      </c>
      <c r="AH195" s="7">
        <f t="shared" si="315"/>
        <v>0</v>
      </c>
      <c r="AI195" s="7">
        <f t="shared" si="316"/>
        <v>949.33359999999993</v>
      </c>
      <c r="AJ195" s="7">
        <f t="shared" si="294"/>
        <v>0</v>
      </c>
      <c r="AK195" s="7">
        <f t="shared" si="326"/>
        <v>2.6549400000000002E-3</v>
      </c>
      <c r="AL195" s="7">
        <f t="shared" si="542"/>
        <v>0</v>
      </c>
      <c r="AM195" s="7">
        <f t="shared" si="327"/>
        <v>0.41930000000000001</v>
      </c>
      <c r="AN195" s="7">
        <f t="shared" si="328"/>
        <v>-2.785223409952776</v>
      </c>
      <c r="AO195" s="7">
        <f t="shared" si="329"/>
        <v>2943.8255367199304</v>
      </c>
      <c r="AP195" s="7">
        <f t="shared" si="295"/>
        <v>3.6499999999999998E-4</v>
      </c>
      <c r="AQ195" s="7">
        <f t="shared" si="330"/>
        <v>2.6549400000000002E-3</v>
      </c>
      <c r="AR195" s="7">
        <f t="shared" si="543"/>
        <v>0</v>
      </c>
      <c r="AS195" s="7">
        <f t="shared" si="331"/>
        <v>21.207444926262561</v>
      </c>
      <c r="AT195" s="7">
        <f t="shared" si="541"/>
        <v>0.11</v>
      </c>
      <c r="AU195" s="7">
        <f t="shared" si="333"/>
        <v>-389.31920506898911</v>
      </c>
      <c r="AV195" s="30">
        <f t="shared" si="296"/>
        <v>0</v>
      </c>
      <c r="AW195" s="7">
        <f t="shared" si="334"/>
        <v>-5.7891025474887253E-3</v>
      </c>
      <c r="AX195" s="7">
        <f t="shared" si="297"/>
        <v>0</v>
      </c>
    </row>
    <row r="196" spans="1:50">
      <c r="A196" t="str">
        <f t="shared" si="321"/>
        <v>PIPE.2948.T9FXE</v>
      </c>
      <c r="B196" t="str">
        <f t="shared" si="311"/>
        <v>SA1_XTD9_PIPE</v>
      </c>
      <c r="C196" s="1" t="s">
        <v>151</v>
      </c>
      <c r="D196" s="2" t="s">
        <v>49</v>
      </c>
      <c r="E196" s="2" t="s">
        <v>97</v>
      </c>
      <c r="F196" s="2" t="s">
        <v>97</v>
      </c>
      <c r="G196" s="2" t="s">
        <v>148</v>
      </c>
      <c r="H196" s="2"/>
      <c r="I196" s="15" t="s">
        <v>149</v>
      </c>
      <c r="J196" s="1"/>
      <c r="K196" s="8">
        <v>73</v>
      </c>
      <c r="L196" s="6" t="s">
        <v>150</v>
      </c>
      <c r="M196" s="6"/>
      <c r="N196" s="6"/>
      <c r="O196" s="26">
        <v>0.42920000000000003</v>
      </c>
      <c r="P196" s="26">
        <v>0</v>
      </c>
      <c r="Q196" s="26">
        <v>513.74839999999995</v>
      </c>
      <c r="R196" s="26">
        <v>0</v>
      </c>
      <c r="S196" s="26">
        <v>2.6549400000000002E-3</v>
      </c>
      <c r="T196" s="26">
        <v>0</v>
      </c>
      <c r="U196" s="7">
        <f t="shared" si="322"/>
        <v>0.4042</v>
      </c>
      <c r="V196" s="7">
        <f t="shared" si="317"/>
        <v>0</v>
      </c>
      <c r="W196" s="7">
        <f t="shared" si="318"/>
        <v>513.74839999999995</v>
      </c>
      <c r="X196" s="7">
        <f t="shared" si="319"/>
        <v>0</v>
      </c>
      <c r="Y196" s="7">
        <f t="shared" si="323"/>
        <v>2.6549400000000002E-3</v>
      </c>
      <c r="Z196" s="7">
        <f t="shared" si="320"/>
        <v>0</v>
      </c>
      <c r="AA196" s="7">
        <f t="shared" si="312"/>
        <v>1.6078318258349489E-2</v>
      </c>
      <c r="AB196" s="7">
        <f t="shared" si="324"/>
        <v>0</v>
      </c>
      <c r="AC196" s="7">
        <f t="shared" si="313"/>
        <v>513.74896737607423</v>
      </c>
      <c r="AD196" s="7">
        <f t="shared" si="292"/>
        <v>0</v>
      </c>
      <c r="AE196" s="7">
        <f t="shared" si="325"/>
        <v>-4.5059999999999979E-5</v>
      </c>
      <c r="AF196" s="7">
        <f t="shared" si="293"/>
        <v>0</v>
      </c>
      <c r="AG196" s="7">
        <f t="shared" si="314"/>
        <v>0.42920000000000003</v>
      </c>
      <c r="AH196" s="7">
        <f t="shared" si="315"/>
        <v>0</v>
      </c>
      <c r="AI196" s="7">
        <f t="shared" si="316"/>
        <v>953.0335</v>
      </c>
      <c r="AJ196" s="7">
        <f t="shared" si="294"/>
        <v>0</v>
      </c>
      <c r="AK196" s="7">
        <f t="shared" si="326"/>
        <v>2.6549400000000002E-3</v>
      </c>
      <c r="AL196" s="7">
        <f t="shared" si="542"/>
        <v>0</v>
      </c>
      <c r="AM196" s="7">
        <f t="shared" si="327"/>
        <v>0.42920000000000003</v>
      </c>
      <c r="AN196" s="7">
        <f t="shared" si="328"/>
        <v>-2.7865743280646855</v>
      </c>
      <c r="AO196" s="7">
        <f t="shared" si="329"/>
        <v>2947.525436473305</v>
      </c>
      <c r="AP196" s="7">
        <f t="shared" si="295"/>
        <v>3.6499999999999998E-4</v>
      </c>
      <c r="AQ196" s="7">
        <f t="shared" si="330"/>
        <v>2.6549400000000002E-3</v>
      </c>
      <c r="AR196" s="7">
        <f t="shared" si="543"/>
        <v>0</v>
      </c>
      <c r="AS196" s="7">
        <f t="shared" si="331"/>
        <v>21.186102831567805</v>
      </c>
      <c r="AT196" s="7">
        <f t="shared" si="541"/>
        <v>0.11</v>
      </c>
      <c r="AU196" s="7">
        <f t="shared" si="333"/>
        <v>-385.61935337804323</v>
      </c>
      <c r="AV196" s="30">
        <f t="shared" si="296"/>
        <v>0</v>
      </c>
      <c r="AW196" s="7">
        <f t="shared" si="334"/>
        <v>-5.7891025474887253E-3</v>
      </c>
      <c r="AX196" s="7">
        <f t="shared" si="297"/>
        <v>0</v>
      </c>
    </row>
    <row r="197" spans="1:50">
      <c r="A197" t="str">
        <f t="shared" si="321"/>
        <v>PIPE.2952.T9FXE</v>
      </c>
      <c r="B197" t="str">
        <f t="shared" si="311"/>
        <v>SA1_XTD9_PIPE</v>
      </c>
      <c r="C197" s="1" t="s">
        <v>151</v>
      </c>
      <c r="D197" s="2" t="s">
        <v>49</v>
      </c>
      <c r="E197" s="2" t="s">
        <v>97</v>
      </c>
      <c r="F197" s="2" t="s">
        <v>97</v>
      </c>
      <c r="G197" s="2" t="s">
        <v>148</v>
      </c>
      <c r="H197" s="2"/>
      <c r="I197" s="15" t="s">
        <v>149</v>
      </c>
      <c r="J197" s="1"/>
      <c r="K197" s="8">
        <v>73</v>
      </c>
      <c r="L197" s="6" t="s">
        <v>150</v>
      </c>
      <c r="M197" s="6"/>
      <c r="N197" s="6"/>
      <c r="O197" s="26">
        <v>0.44140000000000001</v>
      </c>
      <c r="P197" s="26">
        <v>0</v>
      </c>
      <c r="Q197" s="26">
        <v>518.34839999999997</v>
      </c>
      <c r="R197" s="26">
        <v>0</v>
      </c>
      <c r="S197" s="26">
        <v>2.6549400000000002E-3</v>
      </c>
      <c r="T197" s="26">
        <v>0</v>
      </c>
      <c r="U197" s="7">
        <f t="shared" si="322"/>
        <v>0.41639999999999999</v>
      </c>
      <c r="V197" s="7">
        <f t="shared" si="317"/>
        <v>0</v>
      </c>
      <c r="W197" s="7">
        <f t="shared" si="318"/>
        <v>518.34839999999997</v>
      </c>
      <c r="X197" s="7">
        <f t="shared" si="319"/>
        <v>0</v>
      </c>
      <c r="Y197" s="7">
        <f t="shared" si="323"/>
        <v>2.6549400000000002E-3</v>
      </c>
      <c r="Z197" s="7">
        <f t="shared" si="320"/>
        <v>0</v>
      </c>
      <c r="AA197" s="7">
        <f t="shared" si="312"/>
        <v>1.5858288879670945E-2</v>
      </c>
      <c r="AB197" s="7">
        <f t="shared" si="324"/>
        <v>0</v>
      </c>
      <c r="AC197" s="7">
        <f t="shared" si="313"/>
        <v>518.34898354904442</v>
      </c>
      <c r="AD197" s="7">
        <f t="shared" si="292"/>
        <v>0</v>
      </c>
      <c r="AE197" s="7">
        <f t="shared" si="325"/>
        <v>-4.5059999999999979E-5</v>
      </c>
      <c r="AF197" s="7">
        <f t="shared" si="293"/>
        <v>0</v>
      </c>
      <c r="AG197" s="7">
        <f t="shared" si="314"/>
        <v>0.44140000000000001</v>
      </c>
      <c r="AH197" s="7">
        <f t="shared" si="315"/>
        <v>0</v>
      </c>
      <c r="AI197" s="7">
        <f t="shared" si="316"/>
        <v>957.63349999999991</v>
      </c>
      <c r="AJ197" s="7">
        <f t="shared" si="294"/>
        <v>0</v>
      </c>
      <c r="AK197" s="7">
        <f t="shared" si="326"/>
        <v>2.6549400000000002E-3</v>
      </c>
      <c r="AL197" s="7">
        <f t="shared" si="542"/>
        <v>0</v>
      </c>
      <c r="AM197" s="7">
        <f t="shared" si="327"/>
        <v>0.44140000000000001</v>
      </c>
      <c r="AN197" s="7">
        <f t="shared" si="328"/>
        <v>-2.7882538932731462</v>
      </c>
      <c r="AO197" s="7">
        <f t="shared" si="329"/>
        <v>2952.1254361666811</v>
      </c>
      <c r="AP197" s="7">
        <f t="shared" si="295"/>
        <v>3.6499999999999998E-4</v>
      </c>
      <c r="AQ197" s="7">
        <f t="shared" si="330"/>
        <v>2.6549400000000002E-3</v>
      </c>
      <c r="AR197" s="7">
        <f t="shared" si="543"/>
        <v>0</v>
      </c>
      <c r="AS197" s="7">
        <f t="shared" si="331"/>
        <v>21.159460262500499</v>
      </c>
      <c r="AT197" s="7">
        <f t="shared" ref="AT197:AT228" si="544">AH197+0.11</f>
        <v>0.11</v>
      </c>
      <c r="AU197" s="7">
        <f t="shared" si="333"/>
        <v>-381.01941435523952</v>
      </c>
      <c r="AV197" s="30">
        <f t="shared" si="296"/>
        <v>0</v>
      </c>
      <c r="AW197" s="7">
        <f t="shared" si="334"/>
        <v>-5.7891025474887253E-3</v>
      </c>
      <c r="AX197" s="7">
        <f t="shared" si="297"/>
        <v>0</v>
      </c>
    </row>
    <row r="198" spans="1:50">
      <c r="A198" t="str">
        <f t="shared" si="321"/>
        <v>PIPE.2953.T9FXE</v>
      </c>
      <c r="B198" t="str">
        <f t="shared" si="311"/>
        <v>SA1_XTD9_PIPE</v>
      </c>
      <c r="C198" s="1" t="s">
        <v>151</v>
      </c>
      <c r="D198" s="2" t="s">
        <v>49</v>
      </c>
      <c r="E198" s="2" t="s">
        <v>97</v>
      </c>
      <c r="F198" s="2" t="s">
        <v>97</v>
      </c>
      <c r="G198" s="2" t="s">
        <v>148</v>
      </c>
      <c r="H198" s="2"/>
      <c r="I198" s="15" t="s">
        <v>149</v>
      </c>
      <c r="J198" s="1"/>
      <c r="K198" s="8">
        <v>73</v>
      </c>
      <c r="L198" s="6" t="s">
        <v>150</v>
      </c>
      <c r="M198" s="6"/>
      <c r="N198" s="6"/>
      <c r="O198" s="26">
        <v>0.44490000000000002</v>
      </c>
      <c r="P198" s="26">
        <v>0</v>
      </c>
      <c r="Q198" s="26">
        <v>519.67340000000002</v>
      </c>
      <c r="R198" s="26">
        <v>0</v>
      </c>
      <c r="S198" s="26">
        <v>2.6549400000000002E-3</v>
      </c>
      <c r="T198" s="26">
        <v>0</v>
      </c>
      <c r="U198" s="7">
        <f t="shared" si="322"/>
        <v>0.4199</v>
      </c>
      <c r="V198" s="7">
        <f t="shared" si="317"/>
        <v>0</v>
      </c>
      <c r="W198" s="7">
        <f t="shared" si="318"/>
        <v>519.67340000000002</v>
      </c>
      <c r="X198" s="7">
        <f t="shared" si="319"/>
        <v>0</v>
      </c>
      <c r="Y198" s="7">
        <f t="shared" si="323"/>
        <v>2.6549400000000002E-3</v>
      </c>
      <c r="Z198" s="7">
        <f t="shared" si="320"/>
        <v>0</v>
      </c>
      <c r="AA198" s="7">
        <f t="shared" si="312"/>
        <v>1.5780780468839517E-2</v>
      </c>
      <c r="AB198" s="7">
        <f t="shared" si="324"/>
        <v>0</v>
      </c>
      <c r="AC198" s="7">
        <f t="shared" si="313"/>
        <v>519.6739881694109</v>
      </c>
      <c r="AD198" s="7">
        <f t="shared" si="292"/>
        <v>0</v>
      </c>
      <c r="AE198" s="7">
        <f t="shared" si="325"/>
        <v>-4.5059999999999979E-5</v>
      </c>
      <c r="AF198" s="7">
        <f t="shared" si="293"/>
        <v>0</v>
      </c>
      <c r="AG198" s="7">
        <f t="shared" si="314"/>
        <v>0.44490000000000002</v>
      </c>
      <c r="AH198" s="7">
        <f t="shared" si="315"/>
        <v>0</v>
      </c>
      <c r="AI198" s="7">
        <f t="shared" si="316"/>
        <v>958.95849999999996</v>
      </c>
      <c r="AJ198" s="7">
        <f t="shared" si="294"/>
        <v>0</v>
      </c>
      <c r="AK198" s="7">
        <f t="shared" si="326"/>
        <v>2.6549400000000002E-3</v>
      </c>
      <c r="AL198" s="7">
        <f t="shared" si="542"/>
        <v>0</v>
      </c>
      <c r="AM198" s="7">
        <f t="shared" si="327"/>
        <v>0.44490000000000002</v>
      </c>
      <c r="AN198" s="7">
        <f t="shared" si="328"/>
        <v>-2.7887376810777571</v>
      </c>
      <c r="AO198" s="7">
        <f t="shared" si="329"/>
        <v>2953.4504360783599</v>
      </c>
      <c r="AP198" s="7">
        <f t="shared" si="295"/>
        <v>3.6499999999999998E-4</v>
      </c>
      <c r="AQ198" s="7">
        <f t="shared" si="330"/>
        <v>2.6549400000000002E-3</v>
      </c>
      <c r="AR198" s="7">
        <f t="shared" si="543"/>
        <v>0</v>
      </c>
      <c r="AS198" s="7">
        <f t="shared" si="331"/>
        <v>21.151771914305524</v>
      </c>
      <c r="AT198" s="7">
        <f t="shared" si="544"/>
        <v>0.11</v>
      </c>
      <c r="AU198" s="7">
        <f t="shared" si="333"/>
        <v>-379.69443203863972</v>
      </c>
      <c r="AV198" s="30">
        <f t="shared" si="296"/>
        <v>0</v>
      </c>
      <c r="AW198" s="7">
        <f t="shared" si="334"/>
        <v>-5.7891025474887253E-3</v>
      </c>
      <c r="AX198" s="7">
        <f t="shared" si="297"/>
        <v>0</v>
      </c>
    </row>
    <row r="199" spans="1:50">
      <c r="A199" t="str">
        <f t="shared" si="321"/>
        <v>PIPE.2959.T9FXE</v>
      </c>
      <c r="B199" t="str">
        <f t="shared" si="311"/>
        <v>SA1_XTD9_PIPE</v>
      </c>
      <c r="C199" s="1" t="s">
        <v>151</v>
      </c>
      <c r="D199" s="2" t="s">
        <v>49</v>
      </c>
      <c r="E199" s="2" t="s">
        <v>97</v>
      </c>
      <c r="F199" s="2" t="s">
        <v>97</v>
      </c>
      <c r="G199" s="2" t="s">
        <v>148</v>
      </c>
      <c r="H199" s="2"/>
      <c r="I199" s="15" t="s">
        <v>149</v>
      </c>
      <c r="J199" s="1"/>
      <c r="K199" s="8">
        <v>73</v>
      </c>
      <c r="L199" s="6" t="s">
        <v>150</v>
      </c>
      <c r="M199" s="6"/>
      <c r="N199" s="6"/>
      <c r="O199" s="26">
        <v>0.45929999999999999</v>
      </c>
      <c r="P199" s="26">
        <v>0</v>
      </c>
      <c r="Q199" s="26">
        <v>525.09839999999997</v>
      </c>
      <c r="R199" s="26">
        <v>0</v>
      </c>
      <c r="S199" s="26">
        <v>2.6549400000000002E-3</v>
      </c>
      <c r="T199" s="26">
        <v>0</v>
      </c>
      <c r="U199" s="7">
        <f t="shared" si="322"/>
        <v>0.43429999999999996</v>
      </c>
      <c r="V199" s="7">
        <f t="shared" si="317"/>
        <v>0</v>
      </c>
      <c r="W199" s="7">
        <f t="shared" si="318"/>
        <v>525.09839999999997</v>
      </c>
      <c r="X199" s="7">
        <f t="shared" si="319"/>
        <v>0</v>
      </c>
      <c r="Y199" s="7">
        <f t="shared" si="323"/>
        <v>2.6549400000000002E-3</v>
      </c>
      <c r="Z199" s="7">
        <f t="shared" si="320"/>
        <v>0</v>
      </c>
      <c r="AA199" s="7">
        <f t="shared" si="312"/>
        <v>1.5533245777577476E-2</v>
      </c>
      <c r="AB199" s="7">
        <f t="shared" si="324"/>
        <v>0</v>
      </c>
      <c r="AC199" s="7">
        <f t="shared" si="313"/>
        <v>525.09900727525064</v>
      </c>
      <c r="AD199" s="7">
        <f t="shared" si="292"/>
        <v>0</v>
      </c>
      <c r="AE199" s="7">
        <f t="shared" si="325"/>
        <v>-4.5059999999999979E-5</v>
      </c>
      <c r="AF199" s="7">
        <f t="shared" si="293"/>
        <v>0</v>
      </c>
      <c r="AG199" s="7">
        <f t="shared" si="314"/>
        <v>0.45929999999999999</v>
      </c>
      <c r="AH199" s="7">
        <f t="shared" si="315"/>
        <v>0</v>
      </c>
      <c r="AI199" s="7">
        <f t="shared" si="316"/>
        <v>964.38349999999991</v>
      </c>
      <c r="AJ199" s="7">
        <f t="shared" si="294"/>
        <v>0</v>
      </c>
      <c r="AK199" s="7">
        <f t="shared" si="326"/>
        <v>2.6549400000000002E-3</v>
      </c>
      <c r="AL199" s="7">
        <f t="shared" si="542"/>
        <v>0</v>
      </c>
      <c r="AM199" s="7">
        <f t="shared" si="327"/>
        <v>0.45929999999999999</v>
      </c>
      <c r="AN199" s="7">
        <f t="shared" si="328"/>
        <v>-2.7907184726551266</v>
      </c>
      <c r="AO199" s="7">
        <f t="shared" si="329"/>
        <v>2958.8754357167436</v>
      </c>
      <c r="AP199" s="7">
        <f t="shared" si="295"/>
        <v>3.6499999999999998E-4</v>
      </c>
      <c r="AQ199" s="7">
        <f t="shared" si="330"/>
        <v>2.6549400000000002E-3</v>
      </c>
      <c r="AR199" s="7">
        <f t="shared" si="543"/>
        <v>0</v>
      </c>
      <c r="AS199" s="7">
        <f t="shared" si="331"/>
        <v>21.12036301449011</v>
      </c>
      <c r="AT199" s="7">
        <f t="shared" si="544"/>
        <v>0.11</v>
      </c>
      <c r="AU199" s="7">
        <f t="shared" si="333"/>
        <v>-374.26950385100332</v>
      </c>
      <c r="AV199" s="30">
        <f t="shared" si="296"/>
        <v>0</v>
      </c>
      <c r="AW199" s="7">
        <f t="shared" si="334"/>
        <v>-5.7891025474887253E-3</v>
      </c>
      <c r="AX199" s="7">
        <f t="shared" si="297"/>
        <v>0</v>
      </c>
    </row>
    <row r="200" spans="1:50">
      <c r="A200" t="str">
        <f t="shared" si="321"/>
        <v>PIPE.2963.T9FXE</v>
      </c>
      <c r="B200" t="str">
        <f t="shared" si="311"/>
        <v>SA1_XTD9_PIPE</v>
      </c>
      <c r="C200" s="1" t="s">
        <v>151</v>
      </c>
      <c r="D200" s="2" t="s">
        <v>49</v>
      </c>
      <c r="E200" s="2" t="s">
        <v>97</v>
      </c>
      <c r="F200" s="2" t="s">
        <v>97</v>
      </c>
      <c r="G200" s="2" t="s">
        <v>148</v>
      </c>
      <c r="H200" s="2"/>
      <c r="I200" s="15" t="s">
        <v>149</v>
      </c>
      <c r="J200" s="1"/>
      <c r="K200" s="8">
        <v>73</v>
      </c>
      <c r="L200" s="6" t="s">
        <v>150</v>
      </c>
      <c r="M200" s="6"/>
      <c r="N200" s="6"/>
      <c r="O200" s="26">
        <v>0.46910000000000002</v>
      </c>
      <c r="P200" s="26">
        <v>0</v>
      </c>
      <c r="Q200" s="26">
        <v>528.79840000000002</v>
      </c>
      <c r="R200" s="26">
        <v>0</v>
      </c>
      <c r="S200" s="26">
        <v>2.6549400000000002E-3</v>
      </c>
      <c r="T200" s="26">
        <v>0</v>
      </c>
      <c r="U200" s="7">
        <f t="shared" si="322"/>
        <v>0.44409999999999999</v>
      </c>
      <c r="V200" s="7">
        <f t="shared" si="317"/>
        <v>0</v>
      </c>
      <c r="W200" s="7">
        <f t="shared" si="318"/>
        <v>528.79840000000002</v>
      </c>
      <c r="X200" s="7">
        <f t="shared" si="319"/>
        <v>0</v>
      </c>
      <c r="Y200" s="7">
        <f t="shared" si="323"/>
        <v>2.6549400000000002E-3</v>
      </c>
      <c r="Z200" s="7">
        <f t="shared" si="320"/>
        <v>0</v>
      </c>
      <c r="AA200" s="7">
        <f t="shared" si="312"/>
        <v>1.5343222194444672E-2</v>
      </c>
      <c r="AB200" s="7">
        <f t="shared" si="324"/>
        <v>0</v>
      </c>
      <c r="AC200" s="7">
        <f t="shared" si="313"/>
        <v>528.79902024872672</v>
      </c>
      <c r="AD200" s="7">
        <f t="shared" si="292"/>
        <v>0</v>
      </c>
      <c r="AE200" s="7">
        <f t="shared" si="325"/>
        <v>-4.5059999999999979E-5</v>
      </c>
      <c r="AF200" s="7">
        <f t="shared" si="293"/>
        <v>0</v>
      </c>
      <c r="AG200" s="7">
        <f t="shared" si="314"/>
        <v>0.46910000000000002</v>
      </c>
      <c r="AH200" s="7">
        <f t="shared" si="315"/>
        <v>0</v>
      </c>
      <c r="AI200" s="7">
        <f t="shared" si="316"/>
        <v>968.08349999999996</v>
      </c>
      <c r="AJ200" s="7">
        <f t="shared" si="294"/>
        <v>0</v>
      </c>
      <c r="AK200" s="7">
        <f t="shared" si="326"/>
        <v>2.6549400000000002E-3</v>
      </c>
      <c r="AL200" s="7">
        <f t="shared" si="542"/>
        <v>0</v>
      </c>
      <c r="AM200" s="7">
        <f t="shared" si="327"/>
        <v>0.46910000000000002</v>
      </c>
      <c r="AN200" s="7">
        <f t="shared" si="328"/>
        <v>-2.7920694272793232</v>
      </c>
      <c r="AO200" s="7">
        <f t="shared" si="329"/>
        <v>2962.5754354701116</v>
      </c>
      <c r="AP200" s="7">
        <f t="shared" si="295"/>
        <v>3.6499999999999998E-4</v>
      </c>
      <c r="AQ200" s="7">
        <f t="shared" si="330"/>
        <v>2.6549400000000002E-3</v>
      </c>
      <c r="AR200" s="7">
        <f t="shared" si="543"/>
        <v>0</v>
      </c>
      <c r="AS200" s="7">
        <f t="shared" si="331"/>
        <v>21.098920078966199</v>
      </c>
      <c r="AT200" s="7">
        <f t="shared" si="544"/>
        <v>0.11</v>
      </c>
      <c r="AU200" s="7">
        <f t="shared" si="333"/>
        <v>-370.56955300801684</v>
      </c>
      <c r="AV200" s="30">
        <f t="shared" si="296"/>
        <v>0</v>
      </c>
      <c r="AW200" s="7">
        <f t="shared" si="334"/>
        <v>-5.7891025474887253E-3</v>
      </c>
      <c r="AX200" s="7">
        <f t="shared" si="297"/>
        <v>0</v>
      </c>
    </row>
    <row r="201" spans="1:50">
      <c r="A201" t="str">
        <f t="shared" si="321"/>
        <v>PIPE.2966.T9FXE</v>
      </c>
      <c r="B201" t="str">
        <f t="shared" si="311"/>
        <v>SA1_XTD9_PIPE</v>
      </c>
      <c r="C201" s="1" t="s">
        <v>151</v>
      </c>
      <c r="D201" s="2" t="s">
        <v>49</v>
      </c>
      <c r="E201" s="2" t="s">
        <v>97</v>
      </c>
      <c r="F201" s="2" t="s">
        <v>97</v>
      </c>
      <c r="G201" s="2" t="s">
        <v>148</v>
      </c>
      <c r="H201" s="2"/>
      <c r="I201" s="15" t="s">
        <v>149</v>
      </c>
      <c r="J201" s="1"/>
      <c r="K201" s="8">
        <v>73</v>
      </c>
      <c r="L201" s="6" t="s">
        <v>150</v>
      </c>
      <c r="M201" s="6"/>
      <c r="N201" s="6"/>
      <c r="O201" s="26">
        <v>0.47889999999999999</v>
      </c>
      <c r="P201" s="26">
        <v>0</v>
      </c>
      <c r="Q201" s="26">
        <v>532.49839999999995</v>
      </c>
      <c r="R201" s="26">
        <v>0</v>
      </c>
      <c r="S201" s="26">
        <v>2.6549400000000002E-3</v>
      </c>
      <c r="T201" s="26">
        <v>0</v>
      </c>
      <c r="U201" s="7">
        <f t="shared" si="322"/>
        <v>0.45389999999999997</v>
      </c>
      <c r="V201" s="7">
        <f t="shared" si="317"/>
        <v>0</v>
      </c>
      <c r="W201" s="7">
        <f t="shared" si="318"/>
        <v>532.49839999999995</v>
      </c>
      <c r="X201" s="7">
        <f t="shared" si="319"/>
        <v>0</v>
      </c>
      <c r="Y201" s="7">
        <f t="shared" si="323"/>
        <v>2.6549400000000002E-3</v>
      </c>
      <c r="Z201" s="7">
        <f t="shared" si="320"/>
        <v>0</v>
      </c>
      <c r="AA201" s="7">
        <f t="shared" si="312"/>
        <v>1.5153198611312035E-2</v>
      </c>
      <c r="AB201" s="7">
        <f t="shared" si="324"/>
        <v>0</v>
      </c>
      <c r="AC201" s="7">
        <f t="shared" si="313"/>
        <v>532.4990332222028</v>
      </c>
      <c r="AD201" s="7">
        <f t="shared" ref="AD201:AD264" si="545">R201</f>
        <v>0</v>
      </c>
      <c r="AE201" s="7">
        <f t="shared" si="325"/>
        <v>-4.5059999999999979E-5</v>
      </c>
      <c r="AF201" s="7">
        <f t="shared" ref="AF201:AF264" si="546">T201</f>
        <v>0</v>
      </c>
      <c r="AG201" s="7">
        <f t="shared" si="314"/>
        <v>0.47889999999999999</v>
      </c>
      <c r="AH201" s="7">
        <f t="shared" si="315"/>
        <v>0</v>
      </c>
      <c r="AI201" s="7">
        <f t="shared" si="316"/>
        <v>971.7835</v>
      </c>
      <c r="AJ201" s="7">
        <f t="shared" ref="AJ201:AJ264" si="547">R201</f>
        <v>0</v>
      </c>
      <c r="AK201" s="7">
        <f t="shared" si="326"/>
        <v>2.6549400000000002E-3</v>
      </c>
      <c r="AL201" s="7">
        <f t="shared" si="542"/>
        <v>0</v>
      </c>
      <c r="AM201" s="7">
        <f t="shared" si="327"/>
        <v>0.47889999999999999</v>
      </c>
      <c r="AN201" s="7">
        <f t="shared" si="328"/>
        <v>-2.7934203819035197</v>
      </c>
      <c r="AO201" s="7">
        <f t="shared" si="329"/>
        <v>2966.2754352234797</v>
      </c>
      <c r="AP201" s="7">
        <f t="shared" ref="AP201:AP264" si="548">AJ201+0.000365</f>
        <v>3.6499999999999998E-4</v>
      </c>
      <c r="AQ201" s="7">
        <f t="shared" si="330"/>
        <v>2.6549400000000002E-3</v>
      </c>
      <c r="AR201" s="7">
        <f t="shared" si="543"/>
        <v>0</v>
      </c>
      <c r="AS201" s="7">
        <f t="shared" si="331"/>
        <v>21.077477143442287</v>
      </c>
      <c r="AT201" s="7">
        <f t="shared" si="544"/>
        <v>0.11</v>
      </c>
      <c r="AU201" s="7">
        <f t="shared" si="333"/>
        <v>-366.86960216503036</v>
      </c>
      <c r="AV201" s="30">
        <f t="shared" ref="AV201:AV264" si="549">AJ201</f>
        <v>0</v>
      </c>
      <c r="AW201" s="7">
        <f t="shared" si="334"/>
        <v>-5.7891025474887253E-3</v>
      </c>
      <c r="AX201" s="7">
        <f t="shared" ref="AX201:AX264" si="550">AL201</f>
        <v>0</v>
      </c>
    </row>
    <row r="202" spans="1:50">
      <c r="A202" t="str">
        <f t="shared" si="321"/>
        <v>PIPE.2971.T9FXE</v>
      </c>
      <c r="B202" t="str">
        <f t="shared" si="311"/>
        <v>SA1_XTD9_PIPE</v>
      </c>
      <c r="C202" s="1" t="s">
        <v>151</v>
      </c>
      <c r="D202" s="2" t="s">
        <v>49</v>
      </c>
      <c r="E202" s="2" t="s">
        <v>97</v>
      </c>
      <c r="F202" s="2" t="s">
        <v>97</v>
      </c>
      <c r="G202" s="2" t="s">
        <v>148</v>
      </c>
      <c r="H202" s="2"/>
      <c r="I202" s="15" t="s">
        <v>149</v>
      </c>
      <c r="J202" s="1"/>
      <c r="K202" s="8">
        <v>73</v>
      </c>
      <c r="L202" s="6" t="s">
        <v>150</v>
      </c>
      <c r="M202" s="6"/>
      <c r="N202" s="6"/>
      <c r="O202" s="26">
        <v>0.49120000000000003</v>
      </c>
      <c r="P202" s="26">
        <v>0</v>
      </c>
      <c r="Q202" s="26">
        <v>537.09839999999997</v>
      </c>
      <c r="R202" s="26">
        <v>0</v>
      </c>
      <c r="S202" s="26">
        <v>2.6549400000000002E-3</v>
      </c>
      <c r="T202" s="26">
        <v>0</v>
      </c>
      <c r="U202" s="7">
        <f t="shared" si="322"/>
        <v>0.4662</v>
      </c>
      <c r="V202" s="7">
        <f t="shared" si="317"/>
        <v>0</v>
      </c>
      <c r="W202" s="7">
        <f t="shared" si="318"/>
        <v>537.09839999999997</v>
      </c>
      <c r="X202" s="7">
        <f t="shared" si="319"/>
        <v>0</v>
      </c>
      <c r="Y202" s="7">
        <f t="shared" si="323"/>
        <v>2.6549400000000002E-3</v>
      </c>
      <c r="Z202" s="7">
        <f t="shared" si="320"/>
        <v>0</v>
      </c>
      <c r="AA202" s="7">
        <f t="shared" si="312"/>
        <v>1.5033168868133828E-2</v>
      </c>
      <c r="AB202" s="7">
        <f t="shared" si="324"/>
        <v>0</v>
      </c>
      <c r="AC202" s="7">
        <f t="shared" si="313"/>
        <v>537.09904966517263</v>
      </c>
      <c r="AD202" s="7">
        <f t="shared" si="545"/>
        <v>0</v>
      </c>
      <c r="AE202" s="7">
        <f t="shared" si="325"/>
        <v>-4.5059999999999979E-5</v>
      </c>
      <c r="AF202" s="7">
        <f t="shared" si="546"/>
        <v>0</v>
      </c>
      <c r="AG202" s="7">
        <f t="shared" si="314"/>
        <v>0.49120000000000003</v>
      </c>
      <c r="AH202" s="7">
        <f t="shared" si="315"/>
        <v>0</v>
      </c>
      <c r="AI202" s="7">
        <f t="shared" si="316"/>
        <v>976.38349999999991</v>
      </c>
      <c r="AJ202" s="7">
        <f t="shared" si="547"/>
        <v>0</v>
      </c>
      <c r="AK202" s="7">
        <f t="shared" si="326"/>
        <v>2.6549400000000002E-3</v>
      </c>
      <c r="AL202" s="7">
        <f t="shared" si="542"/>
        <v>0</v>
      </c>
      <c r="AM202" s="7">
        <f t="shared" si="327"/>
        <v>0.49120000000000003</v>
      </c>
      <c r="AN202" s="7">
        <f t="shared" si="328"/>
        <v>-2.7950999471119804</v>
      </c>
      <c r="AO202" s="7">
        <f t="shared" si="329"/>
        <v>2970.8754349168557</v>
      </c>
      <c r="AP202" s="7">
        <f t="shared" si="548"/>
        <v>3.6499999999999998E-4</v>
      </c>
      <c r="AQ202" s="7">
        <f t="shared" si="330"/>
        <v>2.6549400000000002E-3</v>
      </c>
      <c r="AR202" s="7">
        <f t="shared" si="543"/>
        <v>0</v>
      </c>
      <c r="AS202" s="7">
        <f t="shared" si="331"/>
        <v>21.050934570809915</v>
      </c>
      <c r="AT202" s="7">
        <f t="shared" si="544"/>
        <v>0.11</v>
      </c>
      <c r="AU202" s="7">
        <f t="shared" si="333"/>
        <v>-362.26966229783238</v>
      </c>
      <c r="AV202" s="30">
        <f t="shared" si="549"/>
        <v>0</v>
      </c>
      <c r="AW202" s="7">
        <f t="shared" si="334"/>
        <v>-5.7891025474887253E-3</v>
      </c>
      <c r="AX202" s="7">
        <f t="shared" si="550"/>
        <v>0</v>
      </c>
    </row>
    <row r="203" spans="1:50">
      <c r="A203" t="str">
        <f t="shared" si="321"/>
        <v>PIPE.2972.T9FXE</v>
      </c>
      <c r="B203" t="str">
        <f t="shared" si="311"/>
        <v>SA1_XTD9_PIPE</v>
      </c>
      <c r="C203" s="1" t="s">
        <v>151</v>
      </c>
      <c r="D203" s="2" t="s">
        <v>49</v>
      </c>
      <c r="E203" s="2" t="s">
        <v>97</v>
      </c>
      <c r="F203" s="2" t="s">
        <v>97</v>
      </c>
      <c r="G203" s="2" t="s">
        <v>148</v>
      </c>
      <c r="H203" s="2"/>
      <c r="I203" s="15" t="s">
        <v>149</v>
      </c>
      <c r="J203" s="1"/>
      <c r="K203" s="8">
        <v>73</v>
      </c>
      <c r="L203" s="6" t="s">
        <v>150</v>
      </c>
      <c r="M203" s="6"/>
      <c r="N203" s="6"/>
      <c r="O203" s="26">
        <v>0.49490000000000001</v>
      </c>
      <c r="P203" s="26">
        <v>0</v>
      </c>
      <c r="Q203" s="26">
        <v>538.49839999999995</v>
      </c>
      <c r="R203" s="26">
        <v>0</v>
      </c>
      <c r="S203" s="26">
        <v>2.6549400000000002E-3</v>
      </c>
      <c r="T203" s="26">
        <v>0</v>
      </c>
      <c r="U203" s="7">
        <f t="shared" si="322"/>
        <v>0.46989999999999998</v>
      </c>
      <c r="V203" s="7">
        <f t="shared" si="317"/>
        <v>0</v>
      </c>
      <c r="W203" s="7">
        <f t="shared" si="318"/>
        <v>538.49839999999995</v>
      </c>
      <c r="X203" s="7">
        <f t="shared" si="319"/>
        <v>0</v>
      </c>
      <c r="Y203" s="7">
        <f t="shared" si="323"/>
        <v>2.6549400000000002E-3</v>
      </c>
      <c r="Z203" s="7">
        <f t="shared" si="320"/>
        <v>0</v>
      </c>
      <c r="AA203" s="7">
        <f t="shared" si="312"/>
        <v>1.495315997434038E-2</v>
      </c>
      <c r="AB203" s="7">
        <f t="shared" si="324"/>
        <v>0</v>
      </c>
      <c r="AC203" s="7">
        <f t="shared" si="313"/>
        <v>538.49905455216356</v>
      </c>
      <c r="AD203" s="7">
        <f t="shared" si="545"/>
        <v>0</v>
      </c>
      <c r="AE203" s="7">
        <f t="shared" si="325"/>
        <v>-4.5059999999999979E-5</v>
      </c>
      <c r="AF203" s="7">
        <f t="shared" si="546"/>
        <v>0</v>
      </c>
      <c r="AG203" s="7">
        <f t="shared" si="314"/>
        <v>0.49490000000000001</v>
      </c>
      <c r="AH203" s="7">
        <f t="shared" si="315"/>
        <v>0</v>
      </c>
      <c r="AI203" s="7">
        <f t="shared" si="316"/>
        <v>977.7835</v>
      </c>
      <c r="AJ203" s="7">
        <f t="shared" si="547"/>
        <v>0</v>
      </c>
      <c r="AK203" s="7">
        <f t="shared" si="326"/>
        <v>2.6549400000000002E-3</v>
      </c>
      <c r="AL203" s="7">
        <f t="shared" si="542"/>
        <v>0</v>
      </c>
      <c r="AM203" s="7">
        <f t="shared" si="327"/>
        <v>0.49490000000000001</v>
      </c>
      <c r="AN203" s="7">
        <f t="shared" si="328"/>
        <v>-2.795611119131947</v>
      </c>
      <c r="AO203" s="7">
        <f t="shared" si="329"/>
        <v>2972.2754348235353</v>
      </c>
      <c r="AP203" s="7">
        <f t="shared" si="548"/>
        <v>3.6499999999999998E-4</v>
      </c>
      <c r="AQ203" s="7">
        <f t="shared" si="330"/>
        <v>2.6549400000000002E-3</v>
      </c>
      <c r="AR203" s="7">
        <f t="shared" si="543"/>
        <v>0</v>
      </c>
      <c r="AS203" s="7">
        <f t="shared" si="331"/>
        <v>21.042812919819657</v>
      </c>
      <c r="AT203" s="7">
        <f t="shared" si="544"/>
        <v>0.11</v>
      </c>
      <c r="AU203" s="7">
        <f t="shared" si="333"/>
        <v>-360.86968096624776</v>
      </c>
      <c r="AV203" s="30">
        <f t="shared" si="549"/>
        <v>0</v>
      </c>
      <c r="AW203" s="7">
        <f t="shared" si="334"/>
        <v>-5.7891025474887253E-3</v>
      </c>
      <c r="AX203" s="7">
        <f t="shared" si="550"/>
        <v>0</v>
      </c>
    </row>
    <row r="204" spans="1:50">
      <c r="A204" t="str">
        <f t="shared" si="321"/>
        <v>PIPE.2977.T9FXE</v>
      </c>
      <c r="B204" t="str">
        <f t="shared" si="311"/>
        <v>SA1_XTD9_PIPE</v>
      </c>
      <c r="C204" s="1" t="s">
        <v>151</v>
      </c>
      <c r="D204" s="2" t="s">
        <v>49</v>
      </c>
      <c r="E204" s="2" t="s">
        <v>97</v>
      </c>
      <c r="F204" s="2" t="s">
        <v>97</v>
      </c>
      <c r="G204" s="2" t="s">
        <v>148</v>
      </c>
      <c r="H204" s="2"/>
      <c r="I204" s="15" t="s">
        <v>149</v>
      </c>
      <c r="J204" s="1"/>
      <c r="K204" s="8">
        <v>73</v>
      </c>
      <c r="L204" s="6" t="s">
        <v>150</v>
      </c>
      <c r="M204" s="6"/>
      <c r="N204" s="6"/>
      <c r="O204" s="26">
        <v>0.5071</v>
      </c>
      <c r="P204" s="26">
        <v>0</v>
      </c>
      <c r="Q204" s="26">
        <v>543.09829999999999</v>
      </c>
      <c r="R204" s="26">
        <v>0</v>
      </c>
      <c r="S204" s="26">
        <v>2.6549400000000002E-3</v>
      </c>
      <c r="T204" s="26">
        <v>0</v>
      </c>
      <c r="U204" s="7">
        <f t="shared" si="322"/>
        <v>0.48209999999999997</v>
      </c>
      <c r="V204" s="7">
        <f t="shared" si="317"/>
        <v>0</v>
      </c>
      <c r="W204" s="7">
        <f t="shared" si="318"/>
        <v>543.09829999999999</v>
      </c>
      <c r="X204" s="7">
        <f t="shared" si="319"/>
        <v>0</v>
      </c>
      <c r="Y204" s="7">
        <f t="shared" si="323"/>
        <v>2.6549400000000002E-3</v>
      </c>
      <c r="Z204" s="7">
        <f t="shared" si="320"/>
        <v>0</v>
      </c>
      <c r="AA204" s="7">
        <f t="shared" si="312"/>
        <v>1.4733400595333679E-2</v>
      </c>
      <c r="AB204" s="7">
        <f t="shared" si="324"/>
        <v>0</v>
      </c>
      <c r="AC204" s="7">
        <f t="shared" si="313"/>
        <v>543.09897072549825</v>
      </c>
      <c r="AD204" s="7">
        <f t="shared" si="545"/>
        <v>0</v>
      </c>
      <c r="AE204" s="7">
        <f t="shared" si="325"/>
        <v>-4.5059999999999979E-5</v>
      </c>
      <c r="AF204" s="7">
        <f t="shared" si="546"/>
        <v>0</v>
      </c>
      <c r="AG204" s="7">
        <f t="shared" si="314"/>
        <v>0.5071</v>
      </c>
      <c r="AH204" s="7">
        <f t="shared" si="315"/>
        <v>0</v>
      </c>
      <c r="AI204" s="7">
        <f t="shared" si="316"/>
        <v>982.38339999999994</v>
      </c>
      <c r="AJ204" s="7">
        <f t="shared" si="547"/>
        <v>0</v>
      </c>
      <c r="AK204" s="7">
        <f t="shared" si="326"/>
        <v>2.6549400000000002E-3</v>
      </c>
      <c r="AL204" s="7">
        <f t="shared" si="542"/>
        <v>0</v>
      </c>
      <c r="AM204" s="7">
        <f t="shared" si="327"/>
        <v>0.5071</v>
      </c>
      <c r="AN204" s="7">
        <f t="shared" si="328"/>
        <v>-2.7972906478281203</v>
      </c>
      <c r="AO204" s="7">
        <f t="shared" si="329"/>
        <v>2976.875334516918</v>
      </c>
      <c r="AP204" s="7">
        <f t="shared" si="548"/>
        <v>3.6499999999999998E-4</v>
      </c>
      <c r="AQ204" s="7">
        <f t="shared" si="330"/>
        <v>2.6549400000000002E-3</v>
      </c>
      <c r="AR204" s="7">
        <f t="shared" si="543"/>
        <v>0</v>
      </c>
      <c r="AS204" s="7">
        <f t="shared" si="331"/>
        <v>21.016171195146576</v>
      </c>
      <c r="AT204" s="7">
        <f t="shared" si="544"/>
        <v>0.11</v>
      </c>
      <c r="AU204" s="7">
        <f t="shared" si="333"/>
        <v>-356.26984193987897</v>
      </c>
      <c r="AV204" s="30">
        <f t="shared" si="549"/>
        <v>0</v>
      </c>
      <c r="AW204" s="7">
        <f t="shared" si="334"/>
        <v>-5.7891025474887253E-3</v>
      </c>
      <c r="AX204" s="7">
        <f t="shared" si="550"/>
        <v>0</v>
      </c>
    </row>
    <row r="205" spans="1:50">
      <c r="A205" t="str">
        <f t="shared" si="321"/>
        <v>PIPE.2980.T9FXE</v>
      </c>
      <c r="B205" t="str">
        <f t="shared" si="311"/>
        <v>SA1_XTD9_PIPE</v>
      </c>
      <c r="C205" s="1" t="s">
        <v>151</v>
      </c>
      <c r="D205" s="2" t="s">
        <v>49</v>
      </c>
      <c r="E205" s="2" t="s">
        <v>97</v>
      </c>
      <c r="F205" s="2" t="s">
        <v>97</v>
      </c>
      <c r="G205" s="2" t="s">
        <v>148</v>
      </c>
      <c r="H205" s="2"/>
      <c r="I205" s="15" t="s">
        <v>149</v>
      </c>
      <c r="J205" s="1"/>
      <c r="K205" s="8">
        <v>73</v>
      </c>
      <c r="L205" s="6" t="s">
        <v>150</v>
      </c>
      <c r="M205" s="6"/>
      <c r="N205" s="6"/>
      <c r="O205" s="26">
        <v>0.51500000000000001</v>
      </c>
      <c r="P205" s="26">
        <v>0</v>
      </c>
      <c r="Q205" s="26">
        <v>546.09829999999999</v>
      </c>
      <c r="R205" s="26">
        <v>0</v>
      </c>
      <c r="S205" s="26">
        <v>2.6549400000000002E-3</v>
      </c>
      <c r="T205" s="26">
        <v>0</v>
      </c>
      <c r="U205" s="7">
        <f t="shared" si="322"/>
        <v>0.49</v>
      </c>
      <c r="V205" s="7">
        <f t="shared" si="317"/>
        <v>0</v>
      </c>
      <c r="W205" s="7">
        <f t="shared" si="318"/>
        <v>546.09829999999999</v>
      </c>
      <c r="X205" s="7">
        <f t="shared" si="319"/>
        <v>0</v>
      </c>
      <c r="Y205" s="7">
        <f t="shared" si="323"/>
        <v>2.6549400000000002E-3</v>
      </c>
      <c r="Z205" s="7">
        <f t="shared" si="320"/>
        <v>0</v>
      </c>
      <c r="AA205" s="7">
        <f t="shared" si="312"/>
        <v>1.4533381641347598E-2</v>
      </c>
      <c r="AB205" s="7">
        <f t="shared" si="324"/>
        <v>0</v>
      </c>
      <c r="AC205" s="7">
        <f t="shared" si="313"/>
        <v>546.09898112047904</v>
      </c>
      <c r="AD205" s="7">
        <f t="shared" si="545"/>
        <v>0</v>
      </c>
      <c r="AE205" s="7">
        <f t="shared" si="325"/>
        <v>-4.5059999999999979E-5</v>
      </c>
      <c r="AF205" s="7">
        <f t="shared" si="546"/>
        <v>0</v>
      </c>
      <c r="AG205" s="7">
        <f t="shared" si="314"/>
        <v>0.51500000000000001</v>
      </c>
      <c r="AH205" s="7">
        <f t="shared" si="315"/>
        <v>0</v>
      </c>
      <c r="AI205" s="7">
        <f t="shared" si="316"/>
        <v>985.38339999999994</v>
      </c>
      <c r="AJ205" s="7">
        <f t="shared" si="547"/>
        <v>0</v>
      </c>
      <c r="AK205" s="7">
        <f t="shared" si="326"/>
        <v>2.6549400000000002E-3</v>
      </c>
      <c r="AL205" s="7">
        <f t="shared" si="542"/>
        <v>0</v>
      </c>
      <c r="AM205" s="7">
        <f t="shared" si="327"/>
        <v>0.51500000000000001</v>
      </c>
      <c r="AN205" s="7">
        <f t="shared" si="328"/>
        <v>-2.798386016442334</v>
      </c>
      <c r="AO205" s="7">
        <f t="shared" si="329"/>
        <v>2979.875334316946</v>
      </c>
      <c r="AP205" s="7">
        <f t="shared" si="548"/>
        <v>3.6499999999999998E-4</v>
      </c>
      <c r="AQ205" s="7">
        <f t="shared" si="330"/>
        <v>2.6549400000000002E-3</v>
      </c>
      <c r="AR205" s="7">
        <f t="shared" si="543"/>
        <v>0</v>
      </c>
      <c r="AS205" s="7">
        <f t="shared" si="331"/>
        <v>20.998739086900329</v>
      </c>
      <c r="AT205" s="7">
        <f t="shared" si="544"/>
        <v>0.11</v>
      </c>
      <c r="AU205" s="7">
        <f t="shared" si="333"/>
        <v>-353.26988218488191</v>
      </c>
      <c r="AV205" s="30">
        <f t="shared" si="549"/>
        <v>0</v>
      </c>
      <c r="AW205" s="7">
        <f t="shared" si="334"/>
        <v>-5.7891025474887253E-3</v>
      </c>
      <c r="AX205" s="7">
        <f t="shared" si="550"/>
        <v>0</v>
      </c>
    </row>
    <row r="206" spans="1:50">
      <c r="A206" t="str">
        <f t="shared" si="321"/>
        <v>PIPE.2984.T9FXE</v>
      </c>
      <c r="B206" t="str">
        <f t="shared" si="311"/>
        <v>SA1_XTD9_PIPE</v>
      </c>
      <c r="C206" s="1" t="s">
        <v>151</v>
      </c>
      <c r="D206" s="2" t="s">
        <v>49</v>
      </c>
      <c r="E206" s="2" t="s">
        <v>97</v>
      </c>
      <c r="F206" s="2" t="s">
        <v>97</v>
      </c>
      <c r="G206" s="2" t="s">
        <v>148</v>
      </c>
      <c r="H206" s="2"/>
      <c r="I206" s="15" t="s">
        <v>149</v>
      </c>
      <c r="J206" s="1"/>
      <c r="K206" s="8">
        <v>73</v>
      </c>
      <c r="L206" s="6" t="s">
        <v>150</v>
      </c>
      <c r="M206" s="6"/>
      <c r="N206" s="6"/>
      <c r="O206" s="26">
        <v>0.52669999999999995</v>
      </c>
      <c r="P206" s="26">
        <v>0</v>
      </c>
      <c r="Q206" s="26">
        <v>550.49829999999997</v>
      </c>
      <c r="R206" s="26">
        <v>0</v>
      </c>
      <c r="S206" s="26">
        <v>2.6549400000000002E-3</v>
      </c>
      <c r="T206" s="26">
        <v>0</v>
      </c>
      <c r="U206" s="7">
        <f t="shared" si="322"/>
        <v>0.50169999999999992</v>
      </c>
      <c r="V206" s="7">
        <f t="shared" si="317"/>
        <v>0</v>
      </c>
      <c r="W206" s="7">
        <f t="shared" si="318"/>
        <v>550.49829999999997</v>
      </c>
      <c r="X206" s="7">
        <f t="shared" si="319"/>
        <v>0</v>
      </c>
      <c r="Y206" s="7">
        <f t="shared" si="323"/>
        <v>2.6549400000000002E-3</v>
      </c>
      <c r="Z206" s="7">
        <f t="shared" si="320"/>
        <v>0</v>
      </c>
      <c r="AA206" s="7">
        <f t="shared" si="312"/>
        <v>1.4353353429068239E-2</v>
      </c>
      <c r="AB206" s="7">
        <f t="shared" si="324"/>
        <v>0</v>
      </c>
      <c r="AC206" s="7">
        <f t="shared" si="313"/>
        <v>550.49899667245029</v>
      </c>
      <c r="AD206" s="7">
        <f t="shared" si="545"/>
        <v>0</v>
      </c>
      <c r="AE206" s="7">
        <f t="shared" si="325"/>
        <v>-4.5059999999999979E-5</v>
      </c>
      <c r="AF206" s="7">
        <f t="shared" si="546"/>
        <v>0</v>
      </c>
      <c r="AG206" s="7">
        <f t="shared" si="314"/>
        <v>0.52669999999999995</v>
      </c>
      <c r="AH206" s="7">
        <f t="shared" si="315"/>
        <v>0</v>
      </c>
      <c r="AI206" s="7">
        <f t="shared" si="316"/>
        <v>989.78340000000003</v>
      </c>
      <c r="AJ206" s="7">
        <f t="shared" si="547"/>
        <v>0</v>
      </c>
      <c r="AK206" s="7">
        <f t="shared" si="326"/>
        <v>2.6549400000000002E-3</v>
      </c>
      <c r="AL206" s="7">
        <f t="shared" si="542"/>
        <v>0</v>
      </c>
      <c r="AM206" s="7">
        <f t="shared" si="327"/>
        <v>0.52669999999999995</v>
      </c>
      <c r="AN206" s="7">
        <f t="shared" si="328"/>
        <v>-2.7999925570765138</v>
      </c>
      <c r="AO206" s="7">
        <f t="shared" si="329"/>
        <v>2984.2753340236536</v>
      </c>
      <c r="AP206" s="7">
        <f t="shared" si="548"/>
        <v>3.6499999999999998E-4</v>
      </c>
      <c r="AQ206" s="7">
        <f t="shared" si="330"/>
        <v>2.6549400000000002E-3</v>
      </c>
      <c r="AR206" s="7">
        <f t="shared" si="543"/>
        <v>0</v>
      </c>
      <c r="AS206" s="7">
        <f t="shared" si="331"/>
        <v>20.973285324098754</v>
      </c>
      <c r="AT206" s="7">
        <f t="shared" si="544"/>
        <v>0.11</v>
      </c>
      <c r="AU206" s="7">
        <f t="shared" si="333"/>
        <v>-348.86994025390595</v>
      </c>
      <c r="AV206" s="30">
        <f t="shared" si="549"/>
        <v>0</v>
      </c>
      <c r="AW206" s="7">
        <f t="shared" si="334"/>
        <v>-5.7891025474887253E-3</v>
      </c>
      <c r="AX206" s="7">
        <f t="shared" si="550"/>
        <v>0</v>
      </c>
    </row>
    <row r="207" spans="1:50">
      <c r="A207" t="str">
        <f t="shared" si="321"/>
        <v>PIPE.2990.T9FXE</v>
      </c>
      <c r="B207" t="str">
        <f t="shared" si="311"/>
        <v>SA1_XTD9_PIPE</v>
      </c>
      <c r="C207" s="1" t="s">
        <v>151</v>
      </c>
      <c r="D207" s="2" t="s">
        <v>49</v>
      </c>
      <c r="E207" s="2" t="s">
        <v>97</v>
      </c>
      <c r="F207" s="2" t="s">
        <v>97</v>
      </c>
      <c r="G207" s="2" t="s">
        <v>148</v>
      </c>
      <c r="H207" s="2"/>
      <c r="I207" s="15" t="s">
        <v>149</v>
      </c>
      <c r="J207" s="1"/>
      <c r="K207" s="8">
        <v>73</v>
      </c>
      <c r="L207" s="6" t="s">
        <v>150</v>
      </c>
      <c r="M207" s="6"/>
      <c r="N207" s="6"/>
      <c r="O207" s="26">
        <v>0.54110000000000003</v>
      </c>
      <c r="P207" s="26">
        <v>0</v>
      </c>
      <c r="Q207" s="26">
        <v>555.92330000000004</v>
      </c>
      <c r="R207" s="26">
        <v>0</v>
      </c>
      <c r="S207" s="26">
        <v>2.6549400000000002E-3</v>
      </c>
      <c r="T207" s="26">
        <v>0</v>
      </c>
      <c r="U207" s="7">
        <f t="shared" si="322"/>
        <v>0.5161</v>
      </c>
      <c r="V207" s="7">
        <f t="shared" si="317"/>
        <v>0</v>
      </c>
      <c r="W207" s="7">
        <f t="shared" si="318"/>
        <v>555.92330000000004</v>
      </c>
      <c r="X207" s="7">
        <f t="shared" si="319"/>
        <v>0</v>
      </c>
      <c r="Y207" s="7">
        <f t="shared" si="323"/>
        <v>2.6549400000000002E-3</v>
      </c>
      <c r="Z207" s="7">
        <f t="shared" si="320"/>
        <v>0</v>
      </c>
      <c r="AA207" s="7">
        <f t="shared" si="312"/>
        <v>1.4105818737806031E-2</v>
      </c>
      <c r="AB207" s="7">
        <f t="shared" si="324"/>
        <v>0</v>
      </c>
      <c r="AC207" s="7">
        <f t="shared" si="313"/>
        <v>555.92401577829014</v>
      </c>
      <c r="AD207" s="7">
        <f t="shared" si="545"/>
        <v>0</v>
      </c>
      <c r="AE207" s="7">
        <f t="shared" si="325"/>
        <v>-4.5059999999999979E-5</v>
      </c>
      <c r="AF207" s="7">
        <f t="shared" si="546"/>
        <v>0</v>
      </c>
      <c r="AG207" s="7">
        <f t="shared" si="314"/>
        <v>0.54110000000000003</v>
      </c>
      <c r="AH207" s="7">
        <f t="shared" si="315"/>
        <v>0</v>
      </c>
      <c r="AI207" s="7">
        <f t="shared" si="316"/>
        <v>995.20839999999998</v>
      </c>
      <c r="AJ207" s="7">
        <f t="shared" si="547"/>
        <v>0</v>
      </c>
      <c r="AK207" s="7">
        <f t="shared" si="326"/>
        <v>2.6549400000000002E-3</v>
      </c>
      <c r="AL207" s="7">
        <f t="shared" si="542"/>
        <v>0</v>
      </c>
      <c r="AM207" s="7">
        <f t="shared" si="327"/>
        <v>0.54110000000000003</v>
      </c>
      <c r="AN207" s="7">
        <f t="shared" si="328"/>
        <v>-2.8019733486538829</v>
      </c>
      <c r="AO207" s="7">
        <f t="shared" si="329"/>
        <v>2989.7003336620373</v>
      </c>
      <c r="AP207" s="7">
        <f t="shared" si="548"/>
        <v>3.6499999999999998E-4</v>
      </c>
      <c r="AQ207" s="7">
        <f t="shared" si="330"/>
        <v>2.6549400000000002E-3</v>
      </c>
      <c r="AR207" s="7">
        <f t="shared" si="543"/>
        <v>0</v>
      </c>
      <c r="AS207" s="7">
        <f t="shared" si="331"/>
        <v>20.941876424283343</v>
      </c>
      <c r="AT207" s="7">
        <f t="shared" si="544"/>
        <v>0.11</v>
      </c>
      <c r="AU207" s="7">
        <f t="shared" si="333"/>
        <v>-343.44501206626956</v>
      </c>
      <c r="AV207" s="30">
        <f t="shared" si="549"/>
        <v>0</v>
      </c>
      <c r="AW207" s="7">
        <f t="shared" si="334"/>
        <v>-5.7891025474887253E-3</v>
      </c>
      <c r="AX207" s="7">
        <f t="shared" si="550"/>
        <v>0</v>
      </c>
    </row>
    <row r="208" spans="1:50">
      <c r="A208" t="str">
        <f t="shared" si="321"/>
        <v>PIPE.2995.T9FXE</v>
      </c>
      <c r="B208" t="str">
        <f t="shared" si="311"/>
        <v>SA1_XTD9_PIPE</v>
      </c>
      <c r="C208" s="1" t="s">
        <v>151</v>
      </c>
      <c r="D208" s="2" t="s">
        <v>49</v>
      </c>
      <c r="E208" s="2" t="s">
        <v>97</v>
      </c>
      <c r="F208" s="2" t="s">
        <v>97</v>
      </c>
      <c r="G208" s="2" t="s">
        <v>148</v>
      </c>
      <c r="H208" s="2"/>
      <c r="I208" s="15" t="s">
        <v>149</v>
      </c>
      <c r="J208" s="1"/>
      <c r="K208" s="8">
        <v>73</v>
      </c>
      <c r="L208" s="6" t="s">
        <v>150</v>
      </c>
      <c r="M208" s="6"/>
      <c r="N208" s="6"/>
      <c r="O208" s="26">
        <v>0.55549999999999999</v>
      </c>
      <c r="P208" s="26">
        <v>0</v>
      </c>
      <c r="Q208" s="26">
        <v>561.34829999999999</v>
      </c>
      <c r="R208" s="26">
        <v>0</v>
      </c>
      <c r="S208" s="26">
        <v>2.6549400000000002E-3</v>
      </c>
      <c r="T208" s="26">
        <v>0</v>
      </c>
      <c r="U208" s="7">
        <f t="shared" si="322"/>
        <v>0.53049999999999997</v>
      </c>
      <c r="V208" s="7">
        <f t="shared" si="317"/>
        <v>0</v>
      </c>
      <c r="W208" s="7">
        <f t="shared" si="318"/>
        <v>561.34829999999999</v>
      </c>
      <c r="X208" s="7">
        <f t="shared" si="319"/>
        <v>0</v>
      </c>
      <c r="Y208" s="7">
        <f t="shared" si="323"/>
        <v>2.6549400000000002E-3</v>
      </c>
      <c r="Z208" s="7">
        <f t="shared" si="320"/>
        <v>0</v>
      </c>
      <c r="AA208" s="7">
        <f t="shared" si="312"/>
        <v>1.38582840465441E-2</v>
      </c>
      <c r="AB208" s="7">
        <f t="shared" si="324"/>
        <v>0</v>
      </c>
      <c r="AC208" s="7">
        <f t="shared" si="313"/>
        <v>561.34903488412988</v>
      </c>
      <c r="AD208" s="7">
        <f t="shared" si="545"/>
        <v>0</v>
      </c>
      <c r="AE208" s="7">
        <f t="shared" si="325"/>
        <v>-4.5059999999999979E-5</v>
      </c>
      <c r="AF208" s="7">
        <f t="shared" si="546"/>
        <v>0</v>
      </c>
      <c r="AG208" s="7">
        <f t="shared" si="314"/>
        <v>0.55549999999999999</v>
      </c>
      <c r="AH208" s="7">
        <f t="shared" si="315"/>
        <v>0</v>
      </c>
      <c r="AI208" s="7">
        <f t="shared" si="316"/>
        <v>1000.6333999999999</v>
      </c>
      <c r="AJ208" s="7">
        <f t="shared" si="547"/>
        <v>0</v>
      </c>
      <c r="AK208" s="7">
        <f t="shared" si="326"/>
        <v>2.6549400000000002E-3</v>
      </c>
      <c r="AL208" s="7">
        <f t="shared" si="542"/>
        <v>0</v>
      </c>
      <c r="AM208" s="7">
        <f t="shared" si="327"/>
        <v>0.55549999999999999</v>
      </c>
      <c r="AN208" s="7">
        <f t="shared" si="328"/>
        <v>-2.8039541402312524</v>
      </c>
      <c r="AO208" s="7">
        <f t="shared" si="329"/>
        <v>2995.1253333004215</v>
      </c>
      <c r="AP208" s="7">
        <f t="shared" si="548"/>
        <v>3.6499999999999998E-4</v>
      </c>
      <c r="AQ208" s="7">
        <f t="shared" si="330"/>
        <v>2.6549400000000002E-3</v>
      </c>
      <c r="AR208" s="7">
        <f t="shared" si="543"/>
        <v>0</v>
      </c>
      <c r="AS208" s="7">
        <f t="shared" si="331"/>
        <v>20.910467524467926</v>
      </c>
      <c r="AT208" s="7">
        <f t="shared" si="544"/>
        <v>0.11</v>
      </c>
      <c r="AU208" s="7">
        <f t="shared" si="333"/>
        <v>-338.02008387863316</v>
      </c>
      <c r="AV208" s="30">
        <f t="shared" si="549"/>
        <v>0</v>
      </c>
      <c r="AW208" s="7">
        <f t="shared" si="334"/>
        <v>-5.7891025474887253E-3</v>
      </c>
      <c r="AX208" s="7">
        <f t="shared" si="550"/>
        <v>0</v>
      </c>
    </row>
    <row r="209" spans="1:50">
      <c r="A209" t="str">
        <f t="shared" si="321"/>
        <v>PIPE.2999.T9FXE</v>
      </c>
      <c r="B209" t="str">
        <f t="shared" si="311"/>
        <v>SA1_XTD9_PIPE</v>
      </c>
      <c r="C209" s="1" t="s">
        <v>151</v>
      </c>
      <c r="D209" s="2" t="s">
        <v>49</v>
      </c>
      <c r="E209" s="2" t="s">
        <v>97</v>
      </c>
      <c r="F209" s="2" t="s">
        <v>97</v>
      </c>
      <c r="G209" s="2" t="s">
        <v>148</v>
      </c>
      <c r="H209" s="2"/>
      <c r="I209" s="15" t="s">
        <v>149</v>
      </c>
      <c r="J209" s="1"/>
      <c r="K209" s="8">
        <v>73</v>
      </c>
      <c r="L209" s="6" t="s">
        <v>150</v>
      </c>
      <c r="M209" s="6"/>
      <c r="N209" s="6"/>
      <c r="O209" s="26">
        <v>0.56540000000000001</v>
      </c>
      <c r="P209" s="26">
        <v>0</v>
      </c>
      <c r="Q209" s="26">
        <v>565.04830000000004</v>
      </c>
      <c r="R209" s="26">
        <v>0</v>
      </c>
      <c r="S209" s="26">
        <v>2.6549400000000002E-3</v>
      </c>
      <c r="T209" s="26">
        <v>0</v>
      </c>
      <c r="U209" s="7">
        <f t="shared" si="322"/>
        <v>0.54039999999999999</v>
      </c>
      <c r="V209" s="7">
        <f t="shared" si="317"/>
        <v>0</v>
      </c>
      <c r="W209" s="7">
        <f t="shared" si="318"/>
        <v>565.04830000000004</v>
      </c>
      <c r="X209" s="7">
        <f t="shared" si="319"/>
        <v>0</v>
      </c>
      <c r="Y209" s="7">
        <f t="shared" si="323"/>
        <v>2.6549400000000002E-3</v>
      </c>
      <c r="Z209" s="7">
        <f t="shared" si="320"/>
        <v>0</v>
      </c>
      <c r="AA209" s="7">
        <f t="shared" si="312"/>
        <v>1.3768260098911411E-2</v>
      </c>
      <c r="AB209" s="7">
        <f t="shared" si="324"/>
        <v>0</v>
      </c>
      <c r="AC209" s="7">
        <f t="shared" si="313"/>
        <v>565.0490481276056</v>
      </c>
      <c r="AD209" s="7">
        <f t="shared" si="545"/>
        <v>0</v>
      </c>
      <c r="AE209" s="7">
        <f t="shared" si="325"/>
        <v>-4.5059999999999979E-5</v>
      </c>
      <c r="AF209" s="7">
        <f t="shared" si="546"/>
        <v>0</v>
      </c>
      <c r="AG209" s="7">
        <f t="shared" si="314"/>
        <v>0.56540000000000001</v>
      </c>
      <c r="AH209" s="7">
        <f t="shared" si="315"/>
        <v>0</v>
      </c>
      <c r="AI209" s="7">
        <f t="shared" si="316"/>
        <v>1004.3334</v>
      </c>
      <c r="AJ209" s="7">
        <f t="shared" si="547"/>
        <v>0</v>
      </c>
      <c r="AK209" s="7">
        <f t="shared" si="326"/>
        <v>2.6549400000000002E-3</v>
      </c>
      <c r="AL209" s="7">
        <f t="shared" si="542"/>
        <v>0</v>
      </c>
      <c r="AM209" s="7">
        <f t="shared" si="327"/>
        <v>0.56540000000000001</v>
      </c>
      <c r="AN209" s="7">
        <f t="shared" si="328"/>
        <v>-2.8053050948554494</v>
      </c>
      <c r="AO209" s="7">
        <f t="shared" si="329"/>
        <v>2998.8253330537891</v>
      </c>
      <c r="AP209" s="7">
        <f t="shared" si="548"/>
        <v>3.6499999999999998E-4</v>
      </c>
      <c r="AQ209" s="7">
        <f t="shared" si="330"/>
        <v>2.6549400000000002E-3</v>
      </c>
      <c r="AR209" s="7">
        <f t="shared" si="543"/>
        <v>0</v>
      </c>
      <c r="AS209" s="7">
        <f t="shared" si="331"/>
        <v>20.889124585378944</v>
      </c>
      <c r="AT209" s="7">
        <f t="shared" si="544"/>
        <v>0.11</v>
      </c>
      <c r="AU209" s="7">
        <f t="shared" si="333"/>
        <v>-334.32013219125247</v>
      </c>
      <c r="AV209" s="30">
        <f t="shared" si="549"/>
        <v>0</v>
      </c>
      <c r="AW209" s="7">
        <f t="shared" si="334"/>
        <v>-5.7891025474887253E-3</v>
      </c>
      <c r="AX209" s="7">
        <f t="shared" si="550"/>
        <v>0</v>
      </c>
    </row>
    <row r="210" spans="1:50">
      <c r="A210" t="str">
        <f t="shared" si="321"/>
        <v>PIPE.3003.T9FXE</v>
      </c>
      <c r="B210" t="str">
        <f t="shared" si="311"/>
        <v>SA1_XTD9_PIPE</v>
      </c>
      <c r="C210" s="1" t="s">
        <v>151</v>
      </c>
      <c r="D210" s="2" t="s">
        <v>49</v>
      </c>
      <c r="E210" s="2" t="s">
        <v>97</v>
      </c>
      <c r="F210" s="2" t="s">
        <v>97</v>
      </c>
      <c r="G210" s="2" t="s">
        <v>148</v>
      </c>
      <c r="H210" s="2"/>
      <c r="I210" s="15" t="s">
        <v>149</v>
      </c>
      <c r="J210" s="1"/>
      <c r="K210" s="8">
        <v>73</v>
      </c>
      <c r="L210" s="6" t="s">
        <v>150</v>
      </c>
      <c r="M210" s="6"/>
      <c r="N210" s="6"/>
      <c r="O210" s="26">
        <v>0.57520000000000004</v>
      </c>
      <c r="P210" s="26">
        <v>0</v>
      </c>
      <c r="Q210" s="26">
        <v>568.7482</v>
      </c>
      <c r="R210" s="26">
        <v>0</v>
      </c>
      <c r="S210" s="26">
        <v>2.6549400000000002E-3</v>
      </c>
      <c r="T210" s="26">
        <v>0</v>
      </c>
      <c r="U210" s="7">
        <f t="shared" si="322"/>
        <v>0.55020000000000002</v>
      </c>
      <c r="V210" s="7">
        <f t="shared" si="317"/>
        <v>0</v>
      </c>
      <c r="W210" s="7">
        <f t="shared" si="318"/>
        <v>568.7482</v>
      </c>
      <c r="X210" s="7">
        <f t="shared" si="319"/>
        <v>0</v>
      </c>
      <c r="Y210" s="7">
        <f t="shared" si="323"/>
        <v>2.6549400000000002E-3</v>
      </c>
      <c r="Z210" s="7">
        <f t="shared" si="320"/>
        <v>0</v>
      </c>
      <c r="AA210" s="7">
        <f t="shared" si="312"/>
        <v>1.3578506515450783E-2</v>
      </c>
      <c r="AB210" s="7">
        <f t="shared" si="324"/>
        <v>0</v>
      </c>
      <c r="AC210" s="7">
        <f t="shared" si="313"/>
        <v>568.74896110144618</v>
      </c>
      <c r="AD210" s="7">
        <f t="shared" si="545"/>
        <v>0</v>
      </c>
      <c r="AE210" s="7">
        <f t="shared" si="325"/>
        <v>-4.5059999999999979E-5</v>
      </c>
      <c r="AF210" s="7">
        <f t="shared" si="546"/>
        <v>0</v>
      </c>
      <c r="AG210" s="7">
        <f t="shared" si="314"/>
        <v>0.57520000000000004</v>
      </c>
      <c r="AH210" s="7">
        <f t="shared" si="315"/>
        <v>0</v>
      </c>
      <c r="AI210" s="7">
        <f t="shared" si="316"/>
        <v>1008.0333000000001</v>
      </c>
      <c r="AJ210" s="7">
        <f t="shared" si="547"/>
        <v>0</v>
      </c>
      <c r="AK210" s="7">
        <f t="shared" si="326"/>
        <v>2.6549400000000002E-3</v>
      </c>
      <c r="AL210" s="7">
        <f t="shared" si="542"/>
        <v>0</v>
      </c>
      <c r="AM210" s="7">
        <f t="shared" si="327"/>
        <v>0.57520000000000004</v>
      </c>
      <c r="AN210" s="7">
        <f t="shared" si="328"/>
        <v>-2.806656012967359</v>
      </c>
      <c r="AO210" s="7">
        <f t="shared" si="329"/>
        <v>3002.5252328071638</v>
      </c>
      <c r="AP210" s="7">
        <f t="shared" si="548"/>
        <v>3.6499999999999998E-4</v>
      </c>
      <c r="AQ210" s="7">
        <f t="shared" si="330"/>
        <v>2.6549400000000002E-3</v>
      </c>
      <c r="AR210" s="7">
        <f t="shared" si="543"/>
        <v>0</v>
      </c>
      <c r="AS210" s="7">
        <f t="shared" si="331"/>
        <v>20.867682494249252</v>
      </c>
      <c r="AT210" s="7">
        <f t="shared" si="544"/>
        <v>0.11</v>
      </c>
      <c r="AU210" s="7">
        <f t="shared" si="333"/>
        <v>-330.62028134470086</v>
      </c>
      <c r="AV210" s="30">
        <f t="shared" si="549"/>
        <v>0</v>
      </c>
      <c r="AW210" s="7">
        <f t="shared" si="334"/>
        <v>-5.7891025474887253E-3</v>
      </c>
      <c r="AX210" s="7">
        <f t="shared" si="550"/>
        <v>0</v>
      </c>
    </row>
    <row r="211" spans="1:50">
      <c r="A211" t="str">
        <f t="shared" si="321"/>
        <v>PIPE.3007.T9FXE</v>
      </c>
      <c r="B211" t="str">
        <f t="shared" si="311"/>
        <v>SA1_XTD9_PIPE</v>
      </c>
      <c r="C211" s="1" t="s">
        <v>151</v>
      </c>
      <c r="D211" s="2" t="s">
        <v>49</v>
      </c>
      <c r="E211" s="2" t="s">
        <v>97</v>
      </c>
      <c r="F211" s="2" t="s">
        <v>97</v>
      </c>
      <c r="G211" s="2" t="s">
        <v>148</v>
      </c>
      <c r="H211" s="2"/>
      <c r="I211" s="15" t="s">
        <v>149</v>
      </c>
      <c r="J211" s="1"/>
      <c r="K211" s="8">
        <v>73</v>
      </c>
      <c r="L211" s="6" t="s">
        <v>150</v>
      </c>
      <c r="M211" s="6"/>
      <c r="N211" s="6"/>
      <c r="O211" s="26">
        <v>0.58740000000000003</v>
      </c>
      <c r="P211" s="26">
        <v>0</v>
      </c>
      <c r="Q211" s="26">
        <v>573.34820000000002</v>
      </c>
      <c r="R211" s="26">
        <v>0</v>
      </c>
      <c r="S211" s="26">
        <v>2.6549400000000002E-3</v>
      </c>
      <c r="T211" s="26">
        <v>0</v>
      </c>
      <c r="U211" s="7">
        <f t="shared" si="322"/>
        <v>0.56240000000000001</v>
      </c>
      <c r="V211" s="7">
        <f t="shared" si="317"/>
        <v>0</v>
      </c>
      <c r="W211" s="7">
        <f t="shared" si="318"/>
        <v>573.34820000000002</v>
      </c>
      <c r="X211" s="7">
        <f t="shared" si="319"/>
        <v>0</v>
      </c>
      <c r="Y211" s="7">
        <f t="shared" si="323"/>
        <v>2.6549400000000002E-3</v>
      </c>
      <c r="Z211" s="7">
        <f t="shared" si="320"/>
        <v>0</v>
      </c>
      <c r="AA211" s="7">
        <f t="shared" si="312"/>
        <v>1.3358477136772184E-2</v>
      </c>
      <c r="AB211" s="7">
        <f t="shared" si="324"/>
        <v>0</v>
      </c>
      <c r="AC211" s="7">
        <f t="shared" si="313"/>
        <v>573.34897727441637</v>
      </c>
      <c r="AD211" s="7">
        <f t="shared" si="545"/>
        <v>0</v>
      </c>
      <c r="AE211" s="7">
        <f t="shared" si="325"/>
        <v>-4.5059999999999979E-5</v>
      </c>
      <c r="AF211" s="7">
        <f t="shared" si="546"/>
        <v>0</v>
      </c>
      <c r="AG211" s="7">
        <f t="shared" si="314"/>
        <v>0.58740000000000003</v>
      </c>
      <c r="AH211" s="7">
        <f t="shared" si="315"/>
        <v>0</v>
      </c>
      <c r="AI211" s="7">
        <f t="shared" si="316"/>
        <v>1012.6333</v>
      </c>
      <c r="AJ211" s="7">
        <f t="shared" si="547"/>
        <v>0</v>
      </c>
      <c r="AK211" s="7">
        <f t="shared" si="326"/>
        <v>2.6549400000000002E-3</v>
      </c>
      <c r="AL211" s="7">
        <f t="shared" si="542"/>
        <v>0</v>
      </c>
      <c r="AM211" s="7">
        <f t="shared" si="327"/>
        <v>0.58740000000000003</v>
      </c>
      <c r="AN211" s="7">
        <f t="shared" si="328"/>
        <v>-2.8083355781758197</v>
      </c>
      <c r="AO211" s="7">
        <f t="shared" si="329"/>
        <v>3007.1252325005398</v>
      </c>
      <c r="AP211" s="7">
        <f t="shared" si="548"/>
        <v>3.6499999999999998E-4</v>
      </c>
      <c r="AQ211" s="7">
        <f t="shared" si="330"/>
        <v>2.6549400000000002E-3</v>
      </c>
      <c r="AR211" s="7">
        <f t="shared" si="543"/>
        <v>0</v>
      </c>
      <c r="AS211" s="7">
        <f t="shared" si="331"/>
        <v>20.841039925181953</v>
      </c>
      <c r="AT211" s="7">
        <f t="shared" si="544"/>
        <v>0.11</v>
      </c>
      <c r="AU211" s="7">
        <f t="shared" si="333"/>
        <v>-326.02034232189709</v>
      </c>
      <c r="AV211" s="30">
        <f t="shared" si="549"/>
        <v>0</v>
      </c>
      <c r="AW211" s="7">
        <f t="shared" si="334"/>
        <v>-5.7891025474887253E-3</v>
      </c>
      <c r="AX211" s="7">
        <f t="shared" si="550"/>
        <v>0</v>
      </c>
    </row>
    <row r="212" spans="1:50">
      <c r="A212" t="str">
        <f t="shared" si="321"/>
        <v>PIPE.3009.T9FXE</v>
      </c>
      <c r="B212" t="str">
        <f t="shared" si="311"/>
        <v>SA1_XTD9_PIPE</v>
      </c>
      <c r="C212" s="1" t="s">
        <v>151</v>
      </c>
      <c r="D212" s="2" t="s">
        <v>49</v>
      </c>
      <c r="E212" s="2" t="s">
        <v>97</v>
      </c>
      <c r="F212" s="2" t="s">
        <v>97</v>
      </c>
      <c r="G212" s="2" t="s">
        <v>148</v>
      </c>
      <c r="H212" s="2"/>
      <c r="I212" s="15" t="s">
        <v>149</v>
      </c>
      <c r="J212" s="1"/>
      <c r="K212" s="8">
        <v>73</v>
      </c>
      <c r="L212" s="6" t="s">
        <v>150</v>
      </c>
      <c r="M212" s="6"/>
      <c r="N212" s="6"/>
      <c r="O212" s="26">
        <v>0.59109999999999996</v>
      </c>
      <c r="P212" s="26">
        <v>0</v>
      </c>
      <c r="Q212" s="26">
        <v>574.7482</v>
      </c>
      <c r="R212" s="26">
        <v>0</v>
      </c>
      <c r="S212" s="26">
        <v>2.6549400000000002E-3</v>
      </c>
      <c r="T212" s="26">
        <v>0</v>
      </c>
      <c r="U212" s="7">
        <f t="shared" si="322"/>
        <v>0.56609999999999994</v>
      </c>
      <c r="V212" s="7">
        <f t="shared" si="317"/>
        <v>0</v>
      </c>
      <c r="W212" s="7">
        <f t="shared" si="318"/>
        <v>574.7482</v>
      </c>
      <c r="X212" s="7">
        <f t="shared" si="319"/>
        <v>0</v>
      </c>
      <c r="Y212" s="7">
        <f t="shared" si="323"/>
        <v>2.6549400000000002E-3</v>
      </c>
      <c r="Z212" s="7">
        <f t="shared" si="320"/>
        <v>0</v>
      </c>
      <c r="AA212" s="7">
        <f t="shared" si="312"/>
        <v>1.3278468242978736E-2</v>
      </c>
      <c r="AB212" s="7">
        <f t="shared" si="324"/>
        <v>0</v>
      </c>
      <c r="AC212" s="7">
        <f t="shared" si="313"/>
        <v>574.7489821614073</v>
      </c>
      <c r="AD212" s="7">
        <f t="shared" si="545"/>
        <v>0</v>
      </c>
      <c r="AE212" s="7">
        <f t="shared" si="325"/>
        <v>-4.5059999999999979E-5</v>
      </c>
      <c r="AF212" s="7">
        <f t="shared" si="546"/>
        <v>0</v>
      </c>
      <c r="AG212" s="7">
        <f t="shared" si="314"/>
        <v>0.59109999999999996</v>
      </c>
      <c r="AH212" s="7">
        <f t="shared" si="315"/>
        <v>0</v>
      </c>
      <c r="AI212" s="7">
        <f t="shared" si="316"/>
        <v>1014.0333000000001</v>
      </c>
      <c r="AJ212" s="7">
        <f t="shared" si="547"/>
        <v>0</v>
      </c>
      <c r="AK212" s="7">
        <f t="shared" si="326"/>
        <v>2.6549400000000002E-3</v>
      </c>
      <c r="AL212" s="7">
        <f t="shared" si="542"/>
        <v>0</v>
      </c>
      <c r="AM212" s="7">
        <f t="shared" si="327"/>
        <v>0.59109999999999996</v>
      </c>
      <c r="AN212" s="7">
        <f t="shared" si="328"/>
        <v>-2.8088467501957859</v>
      </c>
      <c r="AO212" s="7">
        <f t="shared" si="329"/>
        <v>3008.5252324072194</v>
      </c>
      <c r="AP212" s="7">
        <f t="shared" si="548"/>
        <v>3.6499999999999998E-4</v>
      </c>
      <c r="AQ212" s="7">
        <f t="shared" si="330"/>
        <v>2.6549400000000002E-3</v>
      </c>
      <c r="AR212" s="7">
        <f t="shared" si="543"/>
        <v>0</v>
      </c>
      <c r="AS212" s="7">
        <f t="shared" si="331"/>
        <v>20.832918274191695</v>
      </c>
      <c r="AT212" s="7">
        <f t="shared" si="544"/>
        <v>0.11</v>
      </c>
      <c r="AU212" s="7">
        <f t="shared" si="333"/>
        <v>-324.62036099031252</v>
      </c>
      <c r="AV212" s="30">
        <f t="shared" si="549"/>
        <v>0</v>
      </c>
      <c r="AW212" s="7">
        <f t="shared" si="334"/>
        <v>-5.7891025474887253E-3</v>
      </c>
      <c r="AX212" s="7">
        <f t="shared" si="550"/>
        <v>0</v>
      </c>
    </row>
    <row r="213" spans="1:50">
      <c r="A213" t="str">
        <f t="shared" si="321"/>
        <v>PIPE.3013.T9FXE</v>
      </c>
      <c r="B213" t="str">
        <f t="shared" si="311"/>
        <v>SA1_XTD9_PIPE</v>
      </c>
      <c r="C213" s="1" t="s">
        <v>151</v>
      </c>
      <c r="D213" s="2" t="s">
        <v>49</v>
      </c>
      <c r="E213" s="2" t="s">
        <v>97</v>
      </c>
      <c r="F213" s="2" t="s">
        <v>97</v>
      </c>
      <c r="G213" s="2" t="s">
        <v>148</v>
      </c>
      <c r="H213" s="2"/>
      <c r="I213" s="15" t="s">
        <v>149</v>
      </c>
      <c r="J213" s="1"/>
      <c r="K213" s="8">
        <v>73</v>
      </c>
      <c r="L213" s="6" t="s">
        <v>150</v>
      </c>
      <c r="M213" s="6"/>
      <c r="N213" s="6"/>
      <c r="O213" s="26">
        <v>0.60329999999999995</v>
      </c>
      <c r="P213" s="26">
        <v>0</v>
      </c>
      <c r="Q213" s="26">
        <v>579.34820000000002</v>
      </c>
      <c r="R213" s="26">
        <v>0</v>
      </c>
      <c r="S213" s="26">
        <v>2.6549400000000002E-3</v>
      </c>
      <c r="T213" s="26">
        <v>0</v>
      </c>
      <c r="U213" s="7">
        <f t="shared" si="322"/>
        <v>0.57829999999999993</v>
      </c>
      <c r="V213" s="7">
        <f t="shared" si="317"/>
        <v>0</v>
      </c>
      <c r="W213" s="7">
        <f t="shared" si="318"/>
        <v>579.34820000000002</v>
      </c>
      <c r="X213" s="7">
        <f t="shared" si="319"/>
        <v>0</v>
      </c>
      <c r="Y213" s="7">
        <f t="shared" si="323"/>
        <v>2.6549400000000002E-3</v>
      </c>
      <c r="Z213" s="7">
        <f t="shared" si="320"/>
        <v>0</v>
      </c>
      <c r="AA213" s="7">
        <f t="shared" si="312"/>
        <v>1.3058438864300248E-2</v>
      </c>
      <c r="AB213" s="7">
        <f t="shared" si="324"/>
        <v>0</v>
      </c>
      <c r="AC213" s="7">
        <f t="shared" si="313"/>
        <v>579.34899833437748</v>
      </c>
      <c r="AD213" s="7">
        <f t="shared" si="545"/>
        <v>0</v>
      </c>
      <c r="AE213" s="7">
        <f t="shared" si="325"/>
        <v>-4.5059999999999979E-5</v>
      </c>
      <c r="AF213" s="7">
        <f t="shared" si="546"/>
        <v>0</v>
      </c>
      <c r="AG213" s="7">
        <f t="shared" si="314"/>
        <v>0.60329999999999995</v>
      </c>
      <c r="AH213" s="7">
        <f t="shared" si="315"/>
        <v>0</v>
      </c>
      <c r="AI213" s="7">
        <f t="shared" si="316"/>
        <v>1018.6333</v>
      </c>
      <c r="AJ213" s="7">
        <f t="shared" si="547"/>
        <v>0</v>
      </c>
      <c r="AK213" s="7">
        <f t="shared" si="326"/>
        <v>2.6549400000000002E-3</v>
      </c>
      <c r="AL213" s="7">
        <f t="shared" si="542"/>
        <v>0</v>
      </c>
      <c r="AM213" s="7">
        <f t="shared" si="327"/>
        <v>0.60329999999999995</v>
      </c>
      <c r="AN213" s="7">
        <f t="shared" si="328"/>
        <v>-2.8105263154042466</v>
      </c>
      <c r="AO213" s="7">
        <f t="shared" si="329"/>
        <v>3013.1252321005954</v>
      </c>
      <c r="AP213" s="7">
        <f t="shared" si="548"/>
        <v>3.6499999999999998E-4</v>
      </c>
      <c r="AQ213" s="7">
        <f t="shared" si="330"/>
        <v>2.6549400000000002E-3</v>
      </c>
      <c r="AR213" s="7">
        <f t="shared" si="543"/>
        <v>0</v>
      </c>
      <c r="AS213" s="7">
        <f t="shared" si="331"/>
        <v>20.806275705124396</v>
      </c>
      <c r="AT213" s="7">
        <f t="shared" si="544"/>
        <v>0.11</v>
      </c>
      <c r="AU213" s="7">
        <f t="shared" si="333"/>
        <v>-320.02042196750875</v>
      </c>
      <c r="AV213" s="30">
        <f t="shared" si="549"/>
        <v>0</v>
      </c>
      <c r="AW213" s="7">
        <f t="shared" si="334"/>
        <v>-5.7891025474887253E-3</v>
      </c>
      <c r="AX213" s="7">
        <f t="shared" si="550"/>
        <v>0</v>
      </c>
    </row>
    <row r="214" spans="1:50">
      <c r="A214" t="str">
        <f t="shared" si="321"/>
        <v>PIPE.3017.T9FXE</v>
      </c>
      <c r="B214" t="str">
        <f t="shared" si="311"/>
        <v>SA1_XTD9_PIPE</v>
      </c>
      <c r="C214" s="1" t="s">
        <v>151</v>
      </c>
      <c r="D214" s="2" t="s">
        <v>49</v>
      </c>
      <c r="E214" s="2" t="s">
        <v>97</v>
      </c>
      <c r="F214" s="2" t="s">
        <v>97</v>
      </c>
      <c r="G214" s="2" t="s">
        <v>148</v>
      </c>
      <c r="H214" s="2"/>
      <c r="I214" s="15" t="s">
        <v>149</v>
      </c>
      <c r="J214" s="1"/>
      <c r="K214" s="8">
        <v>73</v>
      </c>
      <c r="L214" s="6" t="s">
        <v>150</v>
      </c>
      <c r="M214" s="6"/>
      <c r="N214" s="6"/>
      <c r="O214" s="26">
        <v>0.61309999999999998</v>
      </c>
      <c r="P214" s="26">
        <v>0</v>
      </c>
      <c r="Q214" s="26">
        <v>583.04819999999995</v>
      </c>
      <c r="R214" s="26">
        <v>0</v>
      </c>
      <c r="S214" s="26">
        <v>2.6549400000000002E-3</v>
      </c>
      <c r="T214" s="26">
        <v>0</v>
      </c>
      <c r="U214" s="7">
        <f t="shared" si="322"/>
        <v>0.58809999999999996</v>
      </c>
      <c r="V214" s="7">
        <f t="shared" si="317"/>
        <v>0</v>
      </c>
      <c r="W214" s="7">
        <f t="shared" si="318"/>
        <v>583.04819999999995</v>
      </c>
      <c r="X214" s="7">
        <f t="shared" si="319"/>
        <v>0</v>
      </c>
      <c r="Y214" s="7">
        <f t="shared" si="323"/>
        <v>2.6549400000000002E-3</v>
      </c>
      <c r="Z214" s="7">
        <f t="shared" si="320"/>
        <v>0</v>
      </c>
      <c r="AA214" s="7">
        <f t="shared" si="312"/>
        <v>1.2868415281167778E-2</v>
      </c>
      <c r="AB214" s="7">
        <f t="shared" si="324"/>
        <v>0</v>
      </c>
      <c r="AC214" s="7">
        <f t="shared" si="313"/>
        <v>583.04901130785345</v>
      </c>
      <c r="AD214" s="7">
        <f t="shared" si="545"/>
        <v>0</v>
      </c>
      <c r="AE214" s="7">
        <f t="shared" si="325"/>
        <v>-4.5059999999999979E-5</v>
      </c>
      <c r="AF214" s="7">
        <f t="shared" si="546"/>
        <v>0</v>
      </c>
      <c r="AG214" s="7">
        <f t="shared" si="314"/>
        <v>0.61309999999999998</v>
      </c>
      <c r="AH214" s="7">
        <f t="shared" si="315"/>
        <v>0</v>
      </c>
      <c r="AI214" s="7">
        <f t="shared" si="316"/>
        <v>1022.3333</v>
      </c>
      <c r="AJ214" s="7">
        <f t="shared" si="547"/>
        <v>0</v>
      </c>
      <c r="AK214" s="7">
        <f t="shared" si="326"/>
        <v>2.6549400000000002E-3</v>
      </c>
      <c r="AL214" s="7">
        <f t="shared" si="542"/>
        <v>0</v>
      </c>
      <c r="AM214" s="7">
        <f t="shared" si="327"/>
        <v>0.61309999999999998</v>
      </c>
      <c r="AN214" s="7">
        <f t="shared" si="328"/>
        <v>-2.8118772700284431</v>
      </c>
      <c r="AO214" s="7">
        <f t="shared" si="329"/>
        <v>3016.8252318539635</v>
      </c>
      <c r="AP214" s="7">
        <f t="shared" si="548"/>
        <v>3.6499999999999998E-4</v>
      </c>
      <c r="AQ214" s="7">
        <f t="shared" si="330"/>
        <v>2.6549400000000002E-3</v>
      </c>
      <c r="AR214" s="7">
        <f t="shared" si="543"/>
        <v>0</v>
      </c>
      <c r="AS214" s="7">
        <f t="shared" si="331"/>
        <v>20.784832769600481</v>
      </c>
      <c r="AT214" s="7">
        <f t="shared" si="544"/>
        <v>0.11</v>
      </c>
      <c r="AU214" s="7">
        <f t="shared" si="333"/>
        <v>-316.32047112452221</v>
      </c>
      <c r="AV214" s="30">
        <f t="shared" si="549"/>
        <v>0</v>
      </c>
      <c r="AW214" s="7">
        <f t="shared" si="334"/>
        <v>-5.7891025474887253E-3</v>
      </c>
      <c r="AX214" s="7">
        <f t="shared" si="550"/>
        <v>0</v>
      </c>
    </row>
    <row r="215" spans="1:50">
      <c r="A215" t="str">
        <f t="shared" si="321"/>
        <v>PIPE.3021.T9FXE</v>
      </c>
      <c r="B215" t="str">
        <f t="shared" si="311"/>
        <v>SA1_XTD9_PIPE</v>
      </c>
      <c r="C215" s="1" t="s">
        <v>151</v>
      </c>
      <c r="D215" s="2" t="s">
        <v>49</v>
      </c>
      <c r="E215" s="2" t="s">
        <v>97</v>
      </c>
      <c r="F215" s="2" t="s">
        <v>97</v>
      </c>
      <c r="G215" s="2" t="s">
        <v>148</v>
      </c>
      <c r="H215" s="2"/>
      <c r="I215" s="15" t="s">
        <v>149</v>
      </c>
      <c r="J215" s="1"/>
      <c r="K215" s="8">
        <v>73</v>
      </c>
      <c r="L215" s="6" t="s">
        <v>150</v>
      </c>
      <c r="M215" s="6"/>
      <c r="N215" s="6"/>
      <c r="O215" s="26">
        <v>0.623</v>
      </c>
      <c r="P215" s="26">
        <v>0</v>
      </c>
      <c r="Q215" s="26">
        <v>586.7482</v>
      </c>
      <c r="R215" s="26">
        <v>0</v>
      </c>
      <c r="S215" s="26">
        <v>2.6549400000000002E-3</v>
      </c>
      <c r="T215" s="26">
        <v>0</v>
      </c>
      <c r="U215" s="7">
        <f t="shared" si="322"/>
        <v>0.59799999999999998</v>
      </c>
      <c r="V215" s="7">
        <f t="shared" si="317"/>
        <v>0</v>
      </c>
      <c r="W215" s="7">
        <f t="shared" si="318"/>
        <v>586.7482</v>
      </c>
      <c r="X215" s="7">
        <f t="shared" si="319"/>
        <v>0</v>
      </c>
      <c r="Y215" s="7">
        <f t="shared" si="323"/>
        <v>2.6549400000000002E-3</v>
      </c>
      <c r="Z215" s="7">
        <f t="shared" si="320"/>
        <v>0</v>
      </c>
      <c r="AA215" s="7">
        <f t="shared" si="312"/>
        <v>1.2778391333535088E-2</v>
      </c>
      <c r="AB215" s="7">
        <f t="shared" si="324"/>
        <v>0</v>
      </c>
      <c r="AC215" s="7">
        <f t="shared" si="313"/>
        <v>586.74902455132917</v>
      </c>
      <c r="AD215" s="7">
        <f t="shared" si="545"/>
        <v>0</v>
      </c>
      <c r="AE215" s="7">
        <f t="shared" si="325"/>
        <v>-4.5059999999999979E-5</v>
      </c>
      <c r="AF215" s="7">
        <f t="shared" si="546"/>
        <v>0</v>
      </c>
      <c r="AG215" s="7">
        <f t="shared" si="314"/>
        <v>0.623</v>
      </c>
      <c r="AH215" s="7">
        <f t="shared" si="315"/>
        <v>0</v>
      </c>
      <c r="AI215" s="7">
        <f t="shared" si="316"/>
        <v>1026.0333000000001</v>
      </c>
      <c r="AJ215" s="7">
        <f t="shared" si="547"/>
        <v>0</v>
      </c>
      <c r="AK215" s="7">
        <f t="shared" si="326"/>
        <v>2.6549400000000002E-3</v>
      </c>
      <c r="AL215" s="7">
        <f t="shared" si="542"/>
        <v>0</v>
      </c>
      <c r="AM215" s="7">
        <f t="shared" si="327"/>
        <v>0.623</v>
      </c>
      <c r="AN215" s="7">
        <f t="shared" si="328"/>
        <v>-2.8132282246526401</v>
      </c>
      <c r="AO215" s="7">
        <f t="shared" si="329"/>
        <v>3020.5252316073311</v>
      </c>
      <c r="AP215" s="7">
        <f t="shared" si="548"/>
        <v>3.6499999999999998E-4</v>
      </c>
      <c r="AQ215" s="7">
        <f t="shared" si="330"/>
        <v>2.6549400000000002E-3</v>
      </c>
      <c r="AR215" s="7">
        <f t="shared" si="543"/>
        <v>0</v>
      </c>
      <c r="AS215" s="7">
        <f t="shared" si="331"/>
        <v>20.763489830511503</v>
      </c>
      <c r="AT215" s="7">
        <f t="shared" si="544"/>
        <v>0.11</v>
      </c>
      <c r="AU215" s="7">
        <f t="shared" si="333"/>
        <v>-312.62051943714152</v>
      </c>
      <c r="AV215" s="30">
        <f t="shared" si="549"/>
        <v>0</v>
      </c>
      <c r="AW215" s="7">
        <f t="shared" si="334"/>
        <v>-5.7891025474887253E-3</v>
      </c>
      <c r="AX215" s="7">
        <f t="shared" si="550"/>
        <v>0</v>
      </c>
    </row>
    <row r="216" spans="1:50">
      <c r="A216" t="str">
        <f t="shared" si="321"/>
        <v>PIPE.3026.T9FXE</v>
      </c>
      <c r="B216" t="str">
        <f t="shared" si="311"/>
        <v>SA1_XTD9_PIPE</v>
      </c>
      <c r="C216" s="1" t="s">
        <v>151</v>
      </c>
      <c r="D216" s="2" t="s">
        <v>49</v>
      </c>
      <c r="E216" s="2" t="s">
        <v>97</v>
      </c>
      <c r="F216" s="2" t="s">
        <v>97</v>
      </c>
      <c r="G216" s="2" t="s">
        <v>148</v>
      </c>
      <c r="H216" s="2"/>
      <c r="I216" s="15" t="s">
        <v>149</v>
      </c>
      <c r="J216" s="1"/>
      <c r="K216" s="8">
        <v>73</v>
      </c>
      <c r="L216" s="6" t="s">
        <v>150</v>
      </c>
      <c r="M216" s="6"/>
      <c r="N216" s="6"/>
      <c r="O216" s="26">
        <v>0.63739999999999997</v>
      </c>
      <c r="P216" s="26">
        <v>0</v>
      </c>
      <c r="Q216" s="26">
        <v>592.17319999999995</v>
      </c>
      <c r="R216" s="26">
        <v>0</v>
      </c>
      <c r="S216" s="26">
        <v>2.6549400000000002E-3</v>
      </c>
      <c r="T216" s="26">
        <v>0</v>
      </c>
      <c r="U216" s="7">
        <f t="shared" si="322"/>
        <v>0.61239999999999994</v>
      </c>
      <c r="V216" s="7">
        <f t="shared" si="317"/>
        <v>0</v>
      </c>
      <c r="W216" s="7">
        <f t="shared" si="318"/>
        <v>592.17319999999995</v>
      </c>
      <c r="X216" s="7">
        <f t="shared" si="319"/>
        <v>0</v>
      </c>
      <c r="Y216" s="7">
        <f t="shared" si="323"/>
        <v>2.6549400000000002E-3</v>
      </c>
      <c r="Z216" s="7">
        <f t="shared" si="320"/>
        <v>0</v>
      </c>
      <c r="AA216" s="7">
        <f t="shared" si="312"/>
        <v>1.2530856642273047E-2</v>
      </c>
      <c r="AB216" s="7">
        <f t="shared" si="324"/>
        <v>0</v>
      </c>
      <c r="AC216" s="7">
        <f t="shared" si="313"/>
        <v>592.17404365716891</v>
      </c>
      <c r="AD216" s="7">
        <f t="shared" si="545"/>
        <v>0</v>
      </c>
      <c r="AE216" s="7">
        <f t="shared" si="325"/>
        <v>-4.5059999999999979E-5</v>
      </c>
      <c r="AF216" s="7">
        <f t="shared" si="546"/>
        <v>0</v>
      </c>
      <c r="AG216" s="7">
        <f t="shared" si="314"/>
        <v>0.63739999999999997</v>
      </c>
      <c r="AH216" s="7">
        <f t="shared" si="315"/>
        <v>0</v>
      </c>
      <c r="AI216" s="7">
        <f t="shared" si="316"/>
        <v>1031.4583</v>
      </c>
      <c r="AJ216" s="7">
        <f t="shared" si="547"/>
        <v>0</v>
      </c>
      <c r="AK216" s="7">
        <f t="shared" si="326"/>
        <v>2.6549400000000002E-3</v>
      </c>
      <c r="AL216" s="7">
        <f t="shared" si="542"/>
        <v>0</v>
      </c>
      <c r="AM216" s="7">
        <f t="shared" si="327"/>
        <v>0.63739999999999997</v>
      </c>
      <c r="AN216" s="7">
        <f t="shared" si="328"/>
        <v>-2.8152090162300092</v>
      </c>
      <c r="AO216" s="7">
        <f t="shared" si="329"/>
        <v>3025.9502312457153</v>
      </c>
      <c r="AP216" s="7">
        <f t="shared" si="548"/>
        <v>3.6499999999999998E-4</v>
      </c>
      <c r="AQ216" s="7">
        <f t="shared" si="330"/>
        <v>2.6549400000000002E-3</v>
      </c>
      <c r="AR216" s="7">
        <f t="shared" si="543"/>
        <v>0</v>
      </c>
      <c r="AS216" s="7">
        <f t="shared" si="331"/>
        <v>20.732080930696085</v>
      </c>
      <c r="AT216" s="7">
        <f t="shared" si="544"/>
        <v>0.11</v>
      </c>
      <c r="AU216" s="7">
        <f t="shared" si="333"/>
        <v>-307.19559124950518</v>
      </c>
      <c r="AV216" s="30">
        <f t="shared" si="549"/>
        <v>0</v>
      </c>
      <c r="AW216" s="7">
        <f t="shared" si="334"/>
        <v>-5.7891025474887253E-3</v>
      </c>
      <c r="AX216" s="7">
        <f t="shared" si="550"/>
        <v>0</v>
      </c>
    </row>
    <row r="217" spans="1:50">
      <c r="A217" t="str">
        <f t="shared" si="321"/>
        <v>PIPE.3031.T9FXE</v>
      </c>
      <c r="B217" t="str">
        <f t="shared" si="311"/>
        <v>SA1_XTD9_PIPE</v>
      </c>
      <c r="C217" s="1" t="s">
        <v>151</v>
      </c>
      <c r="D217" s="2" t="s">
        <v>49</v>
      </c>
      <c r="E217" s="2" t="s">
        <v>97</v>
      </c>
      <c r="F217" s="2" t="s">
        <v>97</v>
      </c>
      <c r="G217" s="2" t="s">
        <v>148</v>
      </c>
      <c r="H217" s="2"/>
      <c r="I217" s="15" t="s">
        <v>149</v>
      </c>
      <c r="J217" s="1"/>
      <c r="K217" s="8">
        <v>73</v>
      </c>
      <c r="L217" s="6" t="s">
        <v>150</v>
      </c>
      <c r="M217" s="6"/>
      <c r="N217" s="6"/>
      <c r="O217" s="26">
        <v>0.65180000000000005</v>
      </c>
      <c r="P217" s="26">
        <v>0</v>
      </c>
      <c r="Q217" s="26">
        <v>597.59810000000004</v>
      </c>
      <c r="R217" s="26">
        <v>0</v>
      </c>
      <c r="S217" s="26">
        <v>2.6549400000000002E-3</v>
      </c>
      <c r="T217" s="26">
        <v>0</v>
      </c>
      <c r="U217" s="7">
        <f t="shared" si="322"/>
        <v>0.62680000000000002</v>
      </c>
      <c r="V217" s="7">
        <f t="shared" si="317"/>
        <v>0</v>
      </c>
      <c r="W217" s="7">
        <f t="shared" si="318"/>
        <v>597.59810000000004</v>
      </c>
      <c r="X217" s="7">
        <f t="shared" si="319"/>
        <v>0</v>
      </c>
      <c r="Y217" s="7">
        <f t="shared" si="323"/>
        <v>2.6549400000000002E-3</v>
      </c>
      <c r="Z217" s="7">
        <f t="shared" si="320"/>
        <v>0</v>
      </c>
      <c r="AA217" s="7">
        <f t="shared" si="312"/>
        <v>1.2283591950682737E-2</v>
      </c>
      <c r="AB217" s="7">
        <f t="shared" si="324"/>
        <v>0</v>
      </c>
      <c r="AC217" s="7">
        <f t="shared" si="313"/>
        <v>597.59896276337327</v>
      </c>
      <c r="AD217" s="7">
        <f t="shared" si="545"/>
        <v>0</v>
      </c>
      <c r="AE217" s="7">
        <f t="shared" si="325"/>
        <v>-4.5059999999999979E-5</v>
      </c>
      <c r="AF217" s="7">
        <f t="shared" si="546"/>
        <v>0</v>
      </c>
      <c r="AG217" s="7">
        <f t="shared" si="314"/>
        <v>0.65180000000000005</v>
      </c>
      <c r="AH217" s="7">
        <f t="shared" si="315"/>
        <v>0</v>
      </c>
      <c r="AI217" s="7">
        <f t="shared" si="316"/>
        <v>1036.8832</v>
      </c>
      <c r="AJ217" s="7">
        <f t="shared" si="547"/>
        <v>0</v>
      </c>
      <c r="AK217" s="7">
        <f t="shared" si="326"/>
        <v>2.6549400000000002E-3</v>
      </c>
      <c r="AL217" s="7">
        <f t="shared" si="542"/>
        <v>0</v>
      </c>
      <c r="AM217" s="7">
        <f t="shared" si="327"/>
        <v>0.65180000000000005</v>
      </c>
      <c r="AN217" s="7">
        <f t="shared" si="328"/>
        <v>-2.8171897712950917</v>
      </c>
      <c r="AO217" s="7">
        <f t="shared" si="329"/>
        <v>3031.3751308841056</v>
      </c>
      <c r="AP217" s="7">
        <f t="shared" si="548"/>
        <v>3.6499999999999998E-4</v>
      </c>
      <c r="AQ217" s="7">
        <f t="shared" si="330"/>
        <v>2.6549400000000002E-3</v>
      </c>
      <c r="AR217" s="7">
        <f t="shared" si="543"/>
        <v>0</v>
      </c>
      <c r="AS217" s="7">
        <f t="shared" si="331"/>
        <v>20.700672875274893</v>
      </c>
      <c r="AT217" s="7">
        <f t="shared" si="544"/>
        <v>0.11</v>
      </c>
      <c r="AU217" s="7">
        <f t="shared" si="333"/>
        <v>-301.77076305830366</v>
      </c>
      <c r="AV217" s="30">
        <f t="shared" si="549"/>
        <v>0</v>
      </c>
      <c r="AW217" s="7">
        <f t="shared" si="334"/>
        <v>-5.7891025474887253E-3</v>
      </c>
      <c r="AX217" s="7">
        <f t="shared" si="550"/>
        <v>0</v>
      </c>
    </row>
    <row r="218" spans="1:50">
      <c r="A218" t="str">
        <f t="shared" si="321"/>
        <v>PIPE.3034.T9FXE</v>
      </c>
      <c r="B218" t="str">
        <f t="shared" si="311"/>
        <v>SA1_XTD9_PIPE</v>
      </c>
      <c r="C218" s="1" t="s">
        <v>151</v>
      </c>
      <c r="D218" s="2" t="s">
        <v>49</v>
      </c>
      <c r="E218" s="2" t="s">
        <v>97</v>
      </c>
      <c r="F218" s="2" t="s">
        <v>97</v>
      </c>
      <c r="G218" s="2" t="s">
        <v>148</v>
      </c>
      <c r="H218" s="2"/>
      <c r="I218" s="15" t="s">
        <v>149</v>
      </c>
      <c r="J218" s="1"/>
      <c r="K218" s="8">
        <v>73</v>
      </c>
      <c r="L218" s="6" t="s">
        <v>150</v>
      </c>
      <c r="M218" s="6"/>
      <c r="N218" s="6"/>
      <c r="O218" s="26">
        <v>0.65969999999999995</v>
      </c>
      <c r="P218" s="26">
        <v>0</v>
      </c>
      <c r="Q218" s="26">
        <v>600.59810000000004</v>
      </c>
      <c r="R218" s="26">
        <v>0</v>
      </c>
      <c r="S218" s="26">
        <v>2.6549400000000002E-3</v>
      </c>
      <c r="T218" s="26">
        <v>0</v>
      </c>
      <c r="U218" s="7">
        <f t="shared" si="322"/>
        <v>0.63469999999999993</v>
      </c>
      <c r="V218" s="7">
        <f t="shared" si="317"/>
        <v>0</v>
      </c>
      <c r="W218" s="7">
        <f t="shared" si="318"/>
        <v>600.59810000000004</v>
      </c>
      <c r="X218" s="7">
        <f t="shared" si="319"/>
        <v>0</v>
      </c>
      <c r="Y218" s="7">
        <f t="shared" si="323"/>
        <v>2.6549400000000002E-3</v>
      </c>
      <c r="Z218" s="7">
        <f t="shared" si="320"/>
        <v>0</v>
      </c>
      <c r="AA218" s="7">
        <f t="shared" si="312"/>
        <v>1.208357299669649E-2</v>
      </c>
      <c r="AB218" s="7">
        <f t="shared" si="324"/>
        <v>0</v>
      </c>
      <c r="AC218" s="7">
        <f t="shared" si="313"/>
        <v>600.59897315835406</v>
      </c>
      <c r="AD218" s="7">
        <f t="shared" si="545"/>
        <v>0</v>
      </c>
      <c r="AE218" s="7">
        <f t="shared" si="325"/>
        <v>-4.5059999999999979E-5</v>
      </c>
      <c r="AF218" s="7">
        <f t="shared" si="546"/>
        <v>0</v>
      </c>
      <c r="AG218" s="7">
        <f t="shared" si="314"/>
        <v>0.65969999999999995</v>
      </c>
      <c r="AH218" s="7">
        <f t="shared" si="315"/>
        <v>0</v>
      </c>
      <c r="AI218" s="7">
        <f t="shared" si="316"/>
        <v>1039.8832</v>
      </c>
      <c r="AJ218" s="7">
        <f t="shared" si="547"/>
        <v>0</v>
      </c>
      <c r="AK218" s="7">
        <f t="shared" si="326"/>
        <v>2.6549400000000002E-3</v>
      </c>
      <c r="AL218" s="7">
        <f t="shared" si="542"/>
        <v>0</v>
      </c>
      <c r="AM218" s="7">
        <f t="shared" si="327"/>
        <v>0.65969999999999995</v>
      </c>
      <c r="AN218" s="7">
        <f t="shared" si="328"/>
        <v>-2.818285139909305</v>
      </c>
      <c r="AO218" s="7">
        <f t="shared" si="329"/>
        <v>3034.3751306841332</v>
      </c>
      <c r="AP218" s="7">
        <f t="shared" si="548"/>
        <v>3.6499999999999998E-4</v>
      </c>
      <c r="AQ218" s="7">
        <f t="shared" si="330"/>
        <v>2.6549400000000002E-3</v>
      </c>
      <c r="AR218" s="7">
        <f t="shared" si="543"/>
        <v>0</v>
      </c>
      <c r="AS218" s="7">
        <f t="shared" si="331"/>
        <v>20.683240767028646</v>
      </c>
      <c r="AT218" s="7">
        <f t="shared" si="544"/>
        <v>0.11</v>
      </c>
      <c r="AU218" s="7">
        <f t="shared" si="333"/>
        <v>-298.77080330330659</v>
      </c>
      <c r="AV218" s="30">
        <f t="shared" si="549"/>
        <v>0</v>
      </c>
      <c r="AW218" s="7">
        <f t="shared" si="334"/>
        <v>-5.7891025474887253E-3</v>
      </c>
      <c r="AX218" s="7">
        <f t="shared" si="550"/>
        <v>0</v>
      </c>
    </row>
    <row r="219" spans="1:50">
      <c r="A219" t="str">
        <f t="shared" si="321"/>
        <v>PIPE.3039.T9FXE</v>
      </c>
      <c r="B219" t="str">
        <f t="shared" ref="B219:B282" si="551">IF( H219&gt;0, CONCATENATE(D219,"_",F219,"_",G219,"-",H219),CONCATENATE(D219,"_",F219,"_",G219) )</f>
        <v>SA1_XTD9_PIPE</v>
      </c>
      <c r="C219" s="1" t="s">
        <v>151</v>
      </c>
      <c r="D219" s="2" t="s">
        <v>49</v>
      </c>
      <c r="E219" s="2" t="s">
        <v>97</v>
      </c>
      <c r="F219" s="2" t="s">
        <v>97</v>
      </c>
      <c r="G219" s="2" t="s">
        <v>148</v>
      </c>
      <c r="H219" s="2"/>
      <c r="I219" s="15" t="s">
        <v>149</v>
      </c>
      <c r="J219" s="1"/>
      <c r="K219" s="8">
        <v>73</v>
      </c>
      <c r="L219" s="6" t="s">
        <v>150</v>
      </c>
      <c r="M219" s="6"/>
      <c r="N219" s="6"/>
      <c r="O219" s="26">
        <v>0.6714</v>
      </c>
      <c r="P219" s="26">
        <v>0</v>
      </c>
      <c r="Q219" s="26">
        <v>604.99810000000002</v>
      </c>
      <c r="R219" s="26">
        <v>0</v>
      </c>
      <c r="S219" s="26">
        <v>2.6549400000000002E-3</v>
      </c>
      <c r="T219" s="26">
        <v>0</v>
      </c>
      <c r="U219" s="7">
        <f t="shared" si="322"/>
        <v>0.64639999999999997</v>
      </c>
      <c r="V219" s="7">
        <f t="shared" si="317"/>
        <v>0</v>
      </c>
      <c r="W219" s="7">
        <f t="shared" si="318"/>
        <v>604.99810000000002</v>
      </c>
      <c r="X219" s="7">
        <f t="shared" si="319"/>
        <v>0</v>
      </c>
      <c r="Y219" s="7">
        <f t="shared" si="323"/>
        <v>2.6549400000000002E-3</v>
      </c>
      <c r="Z219" s="7">
        <f t="shared" si="320"/>
        <v>0</v>
      </c>
      <c r="AA219" s="7">
        <f t="shared" si="312"/>
        <v>1.1903544784417242E-2</v>
      </c>
      <c r="AB219" s="7">
        <f t="shared" si="324"/>
        <v>0</v>
      </c>
      <c r="AC219" s="7">
        <f t="shared" si="313"/>
        <v>604.99898871032542</v>
      </c>
      <c r="AD219" s="7">
        <f t="shared" si="545"/>
        <v>0</v>
      </c>
      <c r="AE219" s="7">
        <f t="shared" si="325"/>
        <v>-4.5059999999999979E-5</v>
      </c>
      <c r="AF219" s="7">
        <f t="shared" si="546"/>
        <v>0</v>
      </c>
      <c r="AG219" s="7">
        <f t="shared" si="314"/>
        <v>0.6714</v>
      </c>
      <c r="AH219" s="7">
        <f t="shared" si="315"/>
        <v>0</v>
      </c>
      <c r="AI219" s="7">
        <f t="shared" si="316"/>
        <v>1044.2832000000001</v>
      </c>
      <c r="AJ219" s="7">
        <f t="shared" si="547"/>
        <v>0</v>
      </c>
      <c r="AK219" s="7">
        <f t="shared" si="326"/>
        <v>2.6549400000000002E-3</v>
      </c>
      <c r="AL219" s="7">
        <f t="shared" si="542"/>
        <v>0</v>
      </c>
      <c r="AM219" s="7">
        <f t="shared" si="327"/>
        <v>0.6714</v>
      </c>
      <c r="AN219" s="7">
        <f t="shared" si="328"/>
        <v>-2.8198916805434848</v>
      </c>
      <c r="AO219" s="7">
        <f t="shared" si="329"/>
        <v>3038.7751303908408</v>
      </c>
      <c r="AP219" s="7">
        <f t="shared" si="548"/>
        <v>3.6499999999999998E-4</v>
      </c>
      <c r="AQ219" s="7">
        <f t="shared" si="330"/>
        <v>2.6549400000000002E-3</v>
      </c>
      <c r="AR219" s="7">
        <f t="shared" si="543"/>
        <v>0</v>
      </c>
      <c r="AS219" s="7">
        <f t="shared" si="331"/>
        <v>20.657787004227071</v>
      </c>
      <c r="AT219" s="7">
        <f t="shared" si="544"/>
        <v>0.11</v>
      </c>
      <c r="AU219" s="7">
        <f t="shared" si="333"/>
        <v>-294.37086137233064</v>
      </c>
      <c r="AV219" s="30">
        <f t="shared" si="549"/>
        <v>0</v>
      </c>
      <c r="AW219" s="7">
        <f t="shared" si="334"/>
        <v>-5.7891025474887253E-3</v>
      </c>
      <c r="AX219" s="7">
        <f t="shared" si="550"/>
        <v>0</v>
      </c>
    </row>
    <row r="220" spans="1:50">
      <c r="A220" t="str">
        <f t="shared" si="321"/>
        <v>PIPE.3045.T9FXE</v>
      </c>
      <c r="B220" t="str">
        <f t="shared" si="551"/>
        <v>SA1_XTD9_PIPE</v>
      </c>
      <c r="C220" s="1" t="s">
        <v>151</v>
      </c>
      <c r="D220" s="2" t="s">
        <v>49</v>
      </c>
      <c r="E220" s="2" t="s">
        <v>97</v>
      </c>
      <c r="F220" s="2" t="s">
        <v>97</v>
      </c>
      <c r="G220" s="2" t="s">
        <v>148</v>
      </c>
      <c r="H220" s="2"/>
      <c r="I220" s="15" t="s">
        <v>149</v>
      </c>
      <c r="J220" s="1"/>
      <c r="K220" s="8">
        <v>73</v>
      </c>
      <c r="L220" s="6" t="s">
        <v>150</v>
      </c>
      <c r="M220" s="6"/>
      <c r="N220" s="6"/>
      <c r="O220" s="26">
        <v>0.6875</v>
      </c>
      <c r="P220" s="26">
        <v>0</v>
      </c>
      <c r="Q220" s="26">
        <v>611.06809999999996</v>
      </c>
      <c r="R220" s="26">
        <v>0</v>
      </c>
      <c r="S220" s="26">
        <v>2.6549400000000002E-3</v>
      </c>
      <c r="T220" s="26">
        <v>0</v>
      </c>
      <c r="U220" s="7">
        <f t="shared" si="322"/>
        <v>0.66249999999999998</v>
      </c>
      <c r="V220" s="7">
        <f t="shared" si="317"/>
        <v>0</v>
      </c>
      <c r="W220" s="7">
        <f t="shared" si="318"/>
        <v>611.06809999999996</v>
      </c>
      <c r="X220" s="7">
        <f t="shared" si="319"/>
        <v>0</v>
      </c>
      <c r="Y220" s="7">
        <f t="shared" si="323"/>
        <v>2.6549400000000002E-3</v>
      </c>
      <c r="Z220" s="7">
        <f t="shared" si="320"/>
        <v>0</v>
      </c>
      <c r="AA220" s="7">
        <f t="shared" ref="AA220:AA284" si="552">U220*COS(-0.0027)+(W220-370)*SIN(-0.0027)</f>
        <v>1.161450601258085E-2</v>
      </c>
      <c r="AB220" s="7">
        <f t="shared" si="324"/>
        <v>0</v>
      </c>
      <c r="AC220" s="7">
        <f t="shared" ref="AC220:AC284" si="553">-U220*SIN(-0.0027)+(W220-370)*COS(-0.0027)+370</f>
        <v>611.06901005513589</v>
      </c>
      <c r="AD220" s="7">
        <f t="shared" si="545"/>
        <v>0</v>
      </c>
      <c r="AE220" s="7">
        <f t="shared" si="325"/>
        <v>-4.5059999999999979E-5</v>
      </c>
      <c r="AF220" s="7">
        <f t="shared" si="546"/>
        <v>0</v>
      </c>
      <c r="AG220" s="7">
        <f t="shared" ref="AG220:AG283" si="554">O220</f>
        <v>0.6875</v>
      </c>
      <c r="AH220" s="7">
        <f t="shared" ref="AH220:AH283" si="555">P220</f>
        <v>0</v>
      </c>
      <c r="AI220" s="7">
        <f t="shared" ref="AI220:AI283" si="556">Q220+244.0851+195.2</f>
        <v>1050.3532</v>
      </c>
      <c r="AJ220" s="7">
        <f t="shared" si="547"/>
        <v>0</v>
      </c>
      <c r="AK220" s="7">
        <f t="shared" si="326"/>
        <v>2.6549400000000002E-3</v>
      </c>
      <c r="AL220" s="7">
        <f t="shared" si="542"/>
        <v>0</v>
      </c>
      <c r="AM220" s="7">
        <f t="shared" si="327"/>
        <v>0.6875</v>
      </c>
      <c r="AN220" s="7">
        <f t="shared" si="328"/>
        <v>-2.8221079763729104</v>
      </c>
      <c r="AO220" s="7">
        <f t="shared" si="329"/>
        <v>3044.8451299862309</v>
      </c>
      <c r="AP220" s="7">
        <f t="shared" si="548"/>
        <v>3.6499999999999998E-4</v>
      </c>
      <c r="AQ220" s="7">
        <f t="shared" si="330"/>
        <v>2.6549400000000002E-3</v>
      </c>
      <c r="AR220" s="7">
        <f t="shared" si="543"/>
        <v>0</v>
      </c>
      <c r="AS220" s="7">
        <f t="shared" si="331"/>
        <v>20.62263170108524</v>
      </c>
      <c r="AT220" s="7">
        <f t="shared" si="544"/>
        <v>0.11</v>
      </c>
      <c r="AU220" s="7">
        <f t="shared" si="333"/>
        <v>-288.30094182470407</v>
      </c>
      <c r="AV220" s="30">
        <f t="shared" si="549"/>
        <v>0</v>
      </c>
      <c r="AW220" s="7">
        <f t="shared" si="334"/>
        <v>-5.7891025474887253E-3</v>
      </c>
      <c r="AX220" s="7">
        <f t="shared" si="550"/>
        <v>0</v>
      </c>
    </row>
    <row r="221" spans="1:50">
      <c r="A221" t="str">
        <f t="shared" si="321"/>
        <v>PIPE.3049.T9FXE</v>
      </c>
      <c r="B221" t="str">
        <f t="shared" si="551"/>
        <v>SA1_XTD9_PIPE</v>
      </c>
      <c r="C221" s="1" t="s">
        <v>151</v>
      </c>
      <c r="D221" s="2" t="s">
        <v>49</v>
      </c>
      <c r="E221" s="2" t="s">
        <v>97</v>
      </c>
      <c r="F221" s="2" t="s">
        <v>97</v>
      </c>
      <c r="G221" s="2" t="s">
        <v>148</v>
      </c>
      <c r="H221" s="2"/>
      <c r="I221" s="15" t="s">
        <v>149</v>
      </c>
      <c r="J221" s="1"/>
      <c r="K221" s="8">
        <v>73</v>
      </c>
      <c r="L221" s="6" t="s">
        <v>150</v>
      </c>
      <c r="M221" s="6"/>
      <c r="N221" s="6"/>
      <c r="O221" s="26">
        <v>0.69979999999999998</v>
      </c>
      <c r="P221" s="26">
        <v>0</v>
      </c>
      <c r="Q221" s="26">
        <v>615.66809999999998</v>
      </c>
      <c r="R221" s="26">
        <v>0</v>
      </c>
      <c r="S221" s="26">
        <v>2.6549400000000002E-3</v>
      </c>
      <c r="T221" s="26">
        <v>0</v>
      </c>
      <c r="U221" s="7">
        <f t="shared" ref="U221:U284" si="557">O221-0.025</f>
        <v>0.67479999999999996</v>
      </c>
      <c r="V221" s="7">
        <f t="shared" ref="V221:V284" si="558">P221</f>
        <v>0</v>
      </c>
      <c r="W221" s="7">
        <f t="shared" ref="W221:W284" si="559">Q221</f>
        <v>615.66809999999998</v>
      </c>
      <c r="X221" s="7">
        <f t="shared" ref="X221:X284" si="560">R221</f>
        <v>0</v>
      </c>
      <c r="Y221" s="7">
        <f t="shared" ref="Y221:Y285" si="561">S221</f>
        <v>2.6549400000000002E-3</v>
      </c>
      <c r="Z221" s="7">
        <f t="shared" ref="Z221:Z284" si="562">T221</f>
        <v>0</v>
      </c>
      <c r="AA221" s="7">
        <f t="shared" si="552"/>
        <v>1.1494476269402476E-2</v>
      </c>
      <c r="AB221" s="7">
        <f t="shared" ref="AB221:AB284" si="563">V221</f>
        <v>0</v>
      </c>
      <c r="AC221" s="7">
        <f t="shared" si="553"/>
        <v>615.66902649810572</v>
      </c>
      <c r="AD221" s="7">
        <f t="shared" si="545"/>
        <v>0</v>
      </c>
      <c r="AE221" s="7">
        <f t="shared" ref="AE221:AE284" si="564">S221-0.0027</f>
        <v>-4.5059999999999979E-5</v>
      </c>
      <c r="AF221" s="7">
        <f t="shared" si="546"/>
        <v>0</v>
      </c>
      <c r="AG221" s="7">
        <f t="shared" si="554"/>
        <v>0.69979999999999998</v>
      </c>
      <c r="AH221" s="7">
        <f t="shared" si="555"/>
        <v>0</v>
      </c>
      <c r="AI221" s="7">
        <f t="shared" si="556"/>
        <v>1054.9531999999999</v>
      </c>
      <c r="AJ221" s="7">
        <f t="shared" si="547"/>
        <v>0</v>
      </c>
      <c r="AK221" s="7">
        <f t="shared" si="326"/>
        <v>2.6549400000000002E-3</v>
      </c>
      <c r="AL221" s="7">
        <f t="shared" si="542"/>
        <v>0</v>
      </c>
      <c r="AM221" s="7">
        <f t="shared" si="327"/>
        <v>0.69979999999999998</v>
      </c>
      <c r="AN221" s="7">
        <f t="shared" si="328"/>
        <v>-2.8237875415813711</v>
      </c>
      <c r="AO221" s="7">
        <f t="shared" si="329"/>
        <v>3049.4451296796069</v>
      </c>
      <c r="AP221" s="7">
        <f t="shared" si="548"/>
        <v>3.6499999999999998E-4</v>
      </c>
      <c r="AQ221" s="7">
        <f t="shared" si="330"/>
        <v>2.6549400000000002E-3</v>
      </c>
      <c r="AR221" s="7">
        <f t="shared" si="543"/>
        <v>0</v>
      </c>
      <c r="AS221" s="7">
        <f t="shared" si="331"/>
        <v>20.596089128452864</v>
      </c>
      <c r="AT221" s="7">
        <f t="shared" si="544"/>
        <v>0.11</v>
      </c>
      <c r="AU221" s="7">
        <f t="shared" si="333"/>
        <v>-283.70100195750609</v>
      </c>
      <c r="AV221" s="30">
        <f t="shared" si="549"/>
        <v>0</v>
      </c>
      <c r="AW221" s="7">
        <f t="shared" si="334"/>
        <v>-5.7891025474887253E-3</v>
      </c>
      <c r="AX221" s="7">
        <f t="shared" si="550"/>
        <v>0</v>
      </c>
    </row>
    <row r="222" spans="1:50">
      <c r="A222" t="str">
        <f t="shared" ref="A222:A285" si="565">IF( H222="", CONCATENATE(G222,".",ROUND(AO222,0),".",C222),CONCATENATE(G222,"-",H222,".",ROUND(AO222,0),".",C222))</f>
        <v>PIPE.3053.T9FXE</v>
      </c>
      <c r="B222" t="str">
        <f t="shared" si="551"/>
        <v>SA1_XTD9_PIPE</v>
      </c>
      <c r="C222" s="1" t="s">
        <v>151</v>
      </c>
      <c r="D222" s="2" t="s">
        <v>49</v>
      </c>
      <c r="E222" s="2" t="s">
        <v>97</v>
      </c>
      <c r="F222" s="2" t="s">
        <v>97</v>
      </c>
      <c r="G222" s="2" t="s">
        <v>148</v>
      </c>
      <c r="H222" s="2"/>
      <c r="I222" s="15" t="s">
        <v>149</v>
      </c>
      <c r="J222" s="1"/>
      <c r="K222" s="8">
        <v>73</v>
      </c>
      <c r="L222" s="6" t="s">
        <v>150</v>
      </c>
      <c r="M222" s="6"/>
      <c r="N222" s="6"/>
      <c r="O222" s="26">
        <v>0.70960000000000001</v>
      </c>
      <c r="P222" s="26">
        <v>0</v>
      </c>
      <c r="Q222" s="26">
        <v>619.36810000000003</v>
      </c>
      <c r="R222" s="26">
        <v>0</v>
      </c>
      <c r="S222" s="26">
        <v>2.6549400000000002E-3</v>
      </c>
      <c r="T222" s="26">
        <v>0</v>
      </c>
      <c r="U222" s="7">
        <f t="shared" si="557"/>
        <v>0.68459999999999999</v>
      </c>
      <c r="V222" s="7">
        <f t="shared" si="558"/>
        <v>0</v>
      </c>
      <c r="W222" s="7">
        <f t="shared" si="559"/>
        <v>619.36810000000003</v>
      </c>
      <c r="X222" s="7">
        <f t="shared" si="560"/>
        <v>0</v>
      </c>
      <c r="Y222" s="7">
        <f t="shared" si="561"/>
        <v>2.6549400000000002E-3</v>
      </c>
      <c r="Z222" s="7">
        <f t="shared" si="562"/>
        <v>0</v>
      </c>
      <c r="AA222" s="7">
        <f t="shared" si="552"/>
        <v>1.1304452686269673E-2</v>
      </c>
      <c r="AB222" s="7">
        <f t="shared" si="563"/>
        <v>0</v>
      </c>
      <c r="AC222" s="7">
        <f t="shared" si="553"/>
        <v>619.3690394715818</v>
      </c>
      <c r="AD222" s="7">
        <f t="shared" si="545"/>
        <v>0</v>
      </c>
      <c r="AE222" s="7">
        <f t="shared" si="564"/>
        <v>-4.5059999999999979E-5</v>
      </c>
      <c r="AF222" s="7">
        <f t="shared" si="546"/>
        <v>0</v>
      </c>
      <c r="AG222" s="7">
        <f t="shared" si="554"/>
        <v>0.70960000000000001</v>
      </c>
      <c r="AH222" s="7">
        <f t="shared" si="555"/>
        <v>0</v>
      </c>
      <c r="AI222" s="7">
        <f t="shared" si="556"/>
        <v>1058.6532</v>
      </c>
      <c r="AJ222" s="7">
        <f t="shared" si="547"/>
        <v>0</v>
      </c>
      <c r="AK222" s="7">
        <f t="shared" si="326"/>
        <v>2.6549400000000002E-3</v>
      </c>
      <c r="AL222" s="7">
        <f t="shared" si="542"/>
        <v>0</v>
      </c>
      <c r="AM222" s="7">
        <f t="shared" si="327"/>
        <v>0.70960000000000001</v>
      </c>
      <c r="AN222" s="7">
        <f t="shared" si="328"/>
        <v>-2.8251384962055677</v>
      </c>
      <c r="AO222" s="7">
        <f t="shared" si="329"/>
        <v>3053.1451294329745</v>
      </c>
      <c r="AP222" s="7">
        <f t="shared" si="548"/>
        <v>3.6499999999999998E-4</v>
      </c>
      <c r="AQ222" s="7">
        <f t="shared" si="330"/>
        <v>2.6549400000000002E-3</v>
      </c>
      <c r="AR222" s="7">
        <f t="shared" si="543"/>
        <v>0</v>
      </c>
      <c r="AS222" s="7">
        <f t="shared" si="331"/>
        <v>20.574646192928959</v>
      </c>
      <c r="AT222" s="7">
        <f t="shared" si="544"/>
        <v>0.11</v>
      </c>
      <c r="AU222" s="7">
        <f t="shared" si="333"/>
        <v>-280.00105111451961</v>
      </c>
      <c r="AV222" s="30">
        <f t="shared" si="549"/>
        <v>0</v>
      </c>
      <c r="AW222" s="7">
        <f t="shared" si="334"/>
        <v>-5.7891025474887253E-3</v>
      </c>
      <c r="AX222" s="7">
        <f t="shared" si="550"/>
        <v>0</v>
      </c>
    </row>
    <row r="223" spans="1:50">
      <c r="A223" t="str">
        <f t="shared" si="565"/>
        <v>PIPE.3057.T9FXE</v>
      </c>
      <c r="B223" t="str">
        <f t="shared" si="551"/>
        <v>SA1_XTD9_PIPE</v>
      </c>
      <c r="C223" s="1" t="s">
        <v>151</v>
      </c>
      <c r="D223" s="2" t="s">
        <v>49</v>
      </c>
      <c r="E223" s="2" t="s">
        <v>97</v>
      </c>
      <c r="F223" s="2" t="s">
        <v>97</v>
      </c>
      <c r="G223" s="2" t="s">
        <v>148</v>
      </c>
      <c r="H223" s="2"/>
      <c r="I223" s="15" t="s">
        <v>149</v>
      </c>
      <c r="J223" s="1"/>
      <c r="K223" s="8">
        <v>73</v>
      </c>
      <c r="L223" s="6" t="s">
        <v>150</v>
      </c>
      <c r="M223" s="6"/>
      <c r="N223" s="6"/>
      <c r="O223" s="26">
        <v>0.71940000000000004</v>
      </c>
      <c r="P223" s="26">
        <v>0</v>
      </c>
      <c r="Q223" s="26">
        <v>623.06809999999996</v>
      </c>
      <c r="R223" s="26">
        <v>0</v>
      </c>
      <c r="S223" s="26">
        <v>2.6549400000000002E-3</v>
      </c>
      <c r="T223" s="26">
        <v>0</v>
      </c>
      <c r="U223" s="7">
        <f t="shared" si="557"/>
        <v>0.69440000000000002</v>
      </c>
      <c r="V223" s="7">
        <f t="shared" si="558"/>
        <v>0</v>
      </c>
      <c r="W223" s="7">
        <f t="shared" si="559"/>
        <v>623.06809999999996</v>
      </c>
      <c r="X223" s="7">
        <f t="shared" si="560"/>
        <v>0</v>
      </c>
      <c r="Y223" s="7">
        <f t="shared" si="561"/>
        <v>2.6549400000000002E-3</v>
      </c>
      <c r="Z223" s="7">
        <f t="shared" si="562"/>
        <v>0</v>
      </c>
      <c r="AA223" s="7">
        <f t="shared" si="552"/>
        <v>1.1114429103137202E-2</v>
      </c>
      <c r="AB223" s="7">
        <f t="shared" si="563"/>
        <v>0</v>
      </c>
      <c r="AC223" s="7">
        <f t="shared" si="553"/>
        <v>623.06905244505788</v>
      </c>
      <c r="AD223" s="7">
        <f t="shared" si="545"/>
        <v>0</v>
      </c>
      <c r="AE223" s="7">
        <f t="shared" si="564"/>
        <v>-4.5059999999999979E-5</v>
      </c>
      <c r="AF223" s="7">
        <f t="shared" si="546"/>
        <v>0</v>
      </c>
      <c r="AG223" s="7">
        <f t="shared" si="554"/>
        <v>0.71940000000000004</v>
      </c>
      <c r="AH223" s="7">
        <f t="shared" si="555"/>
        <v>0</v>
      </c>
      <c r="AI223" s="7">
        <f t="shared" si="556"/>
        <v>1062.3532</v>
      </c>
      <c r="AJ223" s="7">
        <f t="shared" si="547"/>
        <v>0</v>
      </c>
      <c r="AK223" s="7">
        <f t="shared" si="326"/>
        <v>2.6549400000000002E-3</v>
      </c>
      <c r="AL223" s="7">
        <f t="shared" si="542"/>
        <v>0</v>
      </c>
      <c r="AM223" s="7">
        <f t="shared" si="327"/>
        <v>0.71940000000000004</v>
      </c>
      <c r="AN223" s="7">
        <f t="shared" si="328"/>
        <v>-2.8264894508297642</v>
      </c>
      <c r="AO223" s="7">
        <f t="shared" si="329"/>
        <v>3056.8451291863425</v>
      </c>
      <c r="AP223" s="7">
        <f t="shared" si="548"/>
        <v>3.6499999999999998E-4</v>
      </c>
      <c r="AQ223" s="7">
        <f t="shared" si="330"/>
        <v>2.6549400000000002E-3</v>
      </c>
      <c r="AR223" s="7">
        <f t="shared" si="543"/>
        <v>0</v>
      </c>
      <c r="AS223" s="7">
        <f t="shared" si="331"/>
        <v>20.553203257405045</v>
      </c>
      <c r="AT223" s="7">
        <f t="shared" si="544"/>
        <v>0.11</v>
      </c>
      <c r="AU223" s="7">
        <f t="shared" si="333"/>
        <v>-276.30110027153307</v>
      </c>
      <c r="AV223" s="30">
        <f t="shared" si="549"/>
        <v>0</v>
      </c>
      <c r="AW223" s="7">
        <f t="shared" si="334"/>
        <v>-5.7891025474887253E-3</v>
      </c>
      <c r="AX223" s="7">
        <f t="shared" si="550"/>
        <v>0</v>
      </c>
    </row>
    <row r="224" spans="1:50">
      <c r="A224" t="str">
        <f t="shared" si="565"/>
        <v>PIPE.3062.T9FXE</v>
      </c>
      <c r="B224" t="str">
        <f t="shared" si="551"/>
        <v>SA1_XTD9_PIPE</v>
      </c>
      <c r="C224" s="1" t="s">
        <v>151</v>
      </c>
      <c r="D224" s="2" t="s">
        <v>49</v>
      </c>
      <c r="E224" s="2" t="s">
        <v>97</v>
      </c>
      <c r="F224" s="2" t="s">
        <v>97</v>
      </c>
      <c r="G224" s="2" t="s">
        <v>148</v>
      </c>
      <c r="H224" s="2"/>
      <c r="I224" s="15" t="s">
        <v>149</v>
      </c>
      <c r="J224" s="1"/>
      <c r="K224" s="8">
        <v>73</v>
      </c>
      <c r="L224" s="6" t="s">
        <v>150</v>
      </c>
      <c r="M224" s="6"/>
      <c r="N224" s="6"/>
      <c r="O224" s="26">
        <v>0.73380000000000001</v>
      </c>
      <c r="P224" s="26">
        <v>0</v>
      </c>
      <c r="Q224" s="26">
        <v>628.49300000000005</v>
      </c>
      <c r="R224" s="26">
        <v>0</v>
      </c>
      <c r="S224" s="26">
        <v>2.6549400000000002E-3</v>
      </c>
      <c r="T224" s="26">
        <v>0</v>
      </c>
      <c r="U224" s="7">
        <f t="shared" si="557"/>
        <v>0.70879999999999999</v>
      </c>
      <c r="V224" s="7">
        <f t="shared" si="558"/>
        <v>0</v>
      </c>
      <c r="W224" s="7">
        <f t="shared" si="559"/>
        <v>628.49300000000005</v>
      </c>
      <c r="X224" s="7">
        <f t="shared" si="560"/>
        <v>0</v>
      </c>
      <c r="Y224" s="7">
        <f t="shared" si="561"/>
        <v>2.6549400000000002E-3</v>
      </c>
      <c r="Z224" s="7">
        <f t="shared" si="562"/>
        <v>0</v>
      </c>
      <c r="AA224" s="7">
        <f t="shared" si="552"/>
        <v>1.0867164411546781E-2</v>
      </c>
      <c r="AB224" s="7">
        <f t="shared" si="563"/>
        <v>0</v>
      </c>
      <c r="AC224" s="7">
        <f t="shared" si="553"/>
        <v>628.49397155126223</v>
      </c>
      <c r="AD224" s="7">
        <f t="shared" si="545"/>
        <v>0</v>
      </c>
      <c r="AE224" s="7">
        <f t="shared" si="564"/>
        <v>-4.5059999999999979E-5</v>
      </c>
      <c r="AF224" s="7">
        <f t="shared" si="546"/>
        <v>0</v>
      </c>
      <c r="AG224" s="7">
        <f t="shared" si="554"/>
        <v>0.73380000000000001</v>
      </c>
      <c r="AH224" s="7">
        <f t="shared" si="555"/>
        <v>0</v>
      </c>
      <c r="AI224" s="7">
        <f t="shared" si="556"/>
        <v>1067.7781</v>
      </c>
      <c r="AJ224" s="7">
        <f t="shared" si="547"/>
        <v>0</v>
      </c>
      <c r="AK224" s="7">
        <f t="shared" si="326"/>
        <v>2.6549400000000002E-3</v>
      </c>
      <c r="AL224" s="7">
        <f t="shared" si="542"/>
        <v>0</v>
      </c>
      <c r="AM224" s="7">
        <f t="shared" si="327"/>
        <v>0.73380000000000001</v>
      </c>
      <c r="AN224" s="7">
        <f t="shared" si="328"/>
        <v>-2.8284702058948468</v>
      </c>
      <c r="AO224" s="7">
        <f t="shared" si="329"/>
        <v>3062.2700288247333</v>
      </c>
      <c r="AP224" s="7">
        <f t="shared" si="548"/>
        <v>3.6499999999999998E-4</v>
      </c>
      <c r="AQ224" s="7">
        <f t="shared" si="330"/>
        <v>2.6549400000000002E-3</v>
      </c>
      <c r="AR224" s="7">
        <f t="shared" si="543"/>
        <v>0</v>
      </c>
      <c r="AS224" s="7">
        <f t="shared" si="331"/>
        <v>20.521795201983849</v>
      </c>
      <c r="AT224" s="7">
        <f t="shared" si="544"/>
        <v>0.11</v>
      </c>
      <c r="AU224" s="7">
        <f t="shared" si="333"/>
        <v>-270.87627208033155</v>
      </c>
      <c r="AV224" s="30">
        <f t="shared" si="549"/>
        <v>0</v>
      </c>
      <c r="AW224" s="7">
        <f t="shared" si="334"/>
        <v>-5.7891025474887253E-3</v>
      </c>
      <c r="AX224" s="7">
        <f t="shared" si="550"/>
        <v>0</v>
      </c>
    </row>
    <row r="225" spans="1:50">
      <c r="A225" t="str">
        <f t="shared" si="565"/>
        <v>PIPE.3068.T9FXE</v>
      </c>
      <c r="B225" t="str">
        <f t="shared" si="551"/>
        <v>SA1_XTD9_PIPE</v>
      </c>
      <c r="C225" s="1" t="s">
        <v>151</v>
      </c>
      <c r="D225" s="2" t="s">
        <v>49</v>
      </c>
      <c r="E225" s="2" t="s">
        <v>97</v>
      </c>
      <c r="F225" s="2" t="s">
        <v>97</v>
      </c>
      <c r="G225" s="2" t="s">
        <v>148</v>
      </c>
      <c r="H225" s="2"/>
      <c r="I225" s="15" t="s">
        <v>149</v>
      </c>
      <c r="J225" s="1"/>
      <c r="K225" s="8">
        <v>73</v>
      </c>
      <c r="L225" s="6" t="s">
        <v>150</v>
      </c>
      <c r="M225" s="6"/>
      <c r="N225" s="6"/>
      <c r="O225" s="26">
        <v>0.74819999999999998</v>
      </c>
      <c r="P225" s="26">
        <v>0</v>
      </c>
      <c r="Q225" s="26">
        <v>633.91800000000001</v>
      </c>
      <c r="R225" s="26">
        <v>0</v>
      </c>
      <c r="S225" s="26">
        <v>2.6549400000000002E-3</v>
      </c>
      <c r="T225" s="26">
        <v>0</v>
      </c>
      <c r="U225" s="7">
        <f t="shared" si="557"/>
        <v>0.72319999999999995</v>
      </c>
      <c r="V225" s="7">
        <f t="shared" si="558"/>
        <v>0</v>
      </c>
      <c r="W225" s="7">
        <f t="shared" si="559"/>
        <v>633.91800000000001</v>
      </c>
      <c r="X225" s="7">
        <f t="shared" si="560"/>
        <v>0</v>
      </c>
      <c r="Y225" s="7">
        <f t="shared" si="561"/>
        <v>2.6549400000000002E-3</v>
      </c>
      <c r="Z225" s="7">
        <f t="shared" si="562"/>
        <v>0</v>
      </c>
      <c r="AA225" s="7">
        <f t="shared" si="552"/>
        <v>1.061962972028474E-2</v>
      </c>
      <c r="AB225" s="7">
        <f t="shared" si="563"/>
        <v>0</v>
      </c>
      <c r="AC225" s="7">
        <f t="shared" si="553"/>
        <v>633.91899065710186</v>
      </c>
      <c r="AD225" s="7">
        <f t="shared" si="545"/>
        <v>0</v>
      </c>
      <c r="AE225" s="7">
        <f t="shared" si="564"/>
        <v>-4.5059999999999979E-5</v>
      </c>
      <c r="AF225" s="7">
        <f t="shared" si="546"/>
        <v>0</v>
      </c>
      <c r="AG225" s="7">
        <f t="shared" si="554"/>
        <v>0.74819999999999998</v>
      </c>
      <c r="AH225" s="7">
        <f t="shared" si="555"/>
        <v>0</v>
      </c>
      <c r="AI225" s="7">
        <f t="shared" si="556"/>
        <v>1073.2030999999999</v>
      </c>
      <c r="AJ225" s="7">
        <f t="shared" si="547"/>
        <v>0</v>
      </c>
      <c r="AK225" s="7">
        <f t="shared" si="326"/>
        <v>2.6549400000000002E-3</v>
      </c>
      <c r="AL225" s="7">
        <f t="shared" si="542"/>
        <v>0</v>
      </c>
      <c r="AM225" s="7">
        <f t="shared" si="327"/>
        <v>0.74819999999999998</v>
      </c>
      <c r="AN225" s="7">
        <f t="shared" si="328"/>
        <v>-2.8304509974722158</v>
      </c>
      <c r="AO225" s="7">
        <f t="shared" si="329"/>
        <v>3067.6950284631166</v>
      </c>
      <c r="AP225" s="7">
        <f t="shared" si="548"/>
        <v>3.6499999999999998E-4</v>
      </c>
      <c r="AQ225" s="7">
        <f t="shared" si="330"/>
        <v>2.6549400000000002E-3</v>
      </c>
      <c r="AR225" s="7">
        <f t="shared" si="543"/>
        <v>0</v>
      </c>
      <c r="AS225" s="7">
        <f t="shared" si="331"/>
        <v>20.490386302168435</v>
      </c>
      <c r="AT225" s="7">
        <f t="shared" si="544"/>
        <v>0.11</v>
      </c>
      <c r="AU225" s="7">
        <f t="shared" si="333"/>
        <v>-265.45134389269521</v>
      </c>
      <c r="AV225" s="30">
        <f t="shared" si="549"/>
        <v>0</v>
      </c>
      <c r="AW225" s="7">
        <f t="shared" si="334"/>
        <v>-5.7891025474887253E-3</v>
      </c>
      <c r="AX225" s="7">
        <f t="shared" si="550"/>
        <v>0</v>
      </c>
    </row>
    <row r="226" spans="1:50">
      <c r="A226" t="str">
        <f t="shared" si="565"/>
        <v>PIPE.3071.T9FXE</v>
      </c>
      <c r="B226" t="str">
        <f t="shared" si="551"/>
        <v>SA1_XTD9_PIPE</v>
      </c>
      <c r="C226" s="1" t="s">
        <v>151</v>
      </c>
      <c r="D226" s="2" t="s">
        <v>49</v>
      </c>
      <c r="E226" s="2" t="s">
        <v>97</v>
      </c>
      <c r="F226" s="2" t="s">
        <v>97</v>
      </c>
      <c r="G226" s="2" t="s">
        <v>148</v>
      </c>
      <c r="H226" s="2"/>
      <c r="I226" s="15" t="s">
        <v>149</v>
      </c>
      <c r="J226" s="1"/>
      <c r="K226" s="8">
        <v>73</v>
      </c>
      <c r="L226" s="6" t="s">
        <v>150</v>
      </c>
      <c r="M226" s="6"/>
      <c r="N226" s="6"/>
      <c r="O226" s="26">
        <v>0.75800000000000001</v>
      </c>
      <c r="P226" s="26">
        <v>0</v>
      </c>
      <c r="Q226" s="26">
        <v>637.61800000000005</v>
      </c>
      <c r="R226" s="26">
        <v>0</v>
      </c>
      <c r="S226" s="26">
        <v>2.6549400000000002E-3</v>
      </c>
      <c r="T226" s="26">
        <v>0</v>
      </c>
      <c r="U226" s="7">
        <f t="shared" si="557"/>
        <v>0.73299999999999998</v>
      </c>
      <c r="V226" s="7">
        <f t="shared" si="558"/>
        <v>0</v>
      </c>
      <c r="W226" s="7">
        <f t="shared" si="559"/>
        <v>637.61800000000005</v>
      </c>
      <c r="X226" s="7">
        <f t="shared" si="560"/>
        <v>0</v>
      </c>
      <c r="Y226" s="7">
        <f t="shared" si="561"/>
        <v>2.6549400000000002E-3</v>
      </c>
      <c r="Z226" s="7">
        <f t="shared" si="562"/>
        <v>0</v>
      </c>
      <c r="AA226" s="7">
        <f t="shared" si="552"/>
        <v>1.0429606137151937E-2</v>
      </c>
      <c r="AB226" s="7">
        <f t="shared" si="563"/>
        <v>0</v>
      </c>
      <c r="AC226" s="7">
        <f t="shared" si="553"/>
        <v>637.61900363057794</v>
      </c>
      <c r="AD226" s="7">
        <f t="shared" si="545"/>
        <v>0</v>
      </c>
      <c r="AE226" s="7">
        <f t="shared" si="564"/>
        <v>-4.5059999999999979E-5</v>
      </c>
      <c r="AF226" s="7">
        <f t="shared" si="546"/>
        <v>0</v>
      </c>
      <c r="AG226" s="7">
        <f t="shared" si="554"/>
        <v>0.75800000000000001</v>
      </c>
      <c r="AH226" s="7">
        <f t="shared" si="555"/>
        <v>0</v>
      </c>
      <c r="AI226" s="7">
        <f t="shared" si="556"/>
        <v>1076.9031</v>
      </c>
      <c r="AJ226" s="7">
        <f t="shared" si="547"/>
        <v>0</v>
      </c>
      <c r="AK226" s="7">
        <f t="shared" si="326"/>
        <v>2.6549400000000002E-3</v>
      </c>
      <c r="AL226" s="7">
        <f t="shared" si="542"/>
        <v>0</v>
      </c>
      <c r="AM226" s="7">
        <f t="shared" si="327"/>
        <v>0.75800000000000001</v>
      </c>
      <c r="AN226" s="7">
        <f t="shared" si="328"/>
        <v>-2.8318019520964128</v>
      </c>
      <c r="AO226" s="7">
        <f t="shared" si="329"/>
        <v>3071.3950282164847</v>
      </c>
      <c r="AP226" s="7">
        <f t="shared" si="548"/>
        <v>3.6499999999999998E-4</v>
      </c>
      <c r="AQ226" s="7">
        <f t="shared" si="330"/>
        <v>2.6549400000000002E-3</v>
      </c>
      <c r="AR226" s="7">
        <f t="shared" si="543"/>
        <v>0</v>
      </c>
      <c r="AS226" s="7">
        <f t="shared" si="331"/>
        <v>20.468943366644524</v>
      </c>
      <c r="AT226" s="7">
        <f t="shared" si="544"/>
        <v>0.11</v>
      </c>
      <c r="AU226" s="7">
        <f t="shared" si="333"/>
        <v>-261.75139304970872</v>
      </c>
      <c r="AV226" s="30">
        <f t="shared" si="549"/>
        <v>0</v>
      </c>
      <c r="AW226" s="7">
        <f t="shared" si="334"/>
        <v>-5.7891025474887253E-3</v>
      </c>
      <c r="AX226" s="7">
        <f t="shared" si="550"/>
        <v>0</v>
      </c>
    </row>
    <row r="227" spans="1:50">
      <c r="A227" t="str">
        <f t="shared" si="565"/>
        <v>PIPE.3075.T9FXE</v>
      </c>
      <c r="B227" t="str">
        <f t="shared" si="551"/>
        <v>SA1_XTD9_PIPE</v>
      </c>
      <c r="C227" s="1" t="s">
        <v>151</v>
      </c>
      <c r="D227" s="2" t="s">
        <v>49</v>
      </c>
      <c r="E227" s="2" t="s">
        <v>97</v>
      </c>
      <c r="F227" s="2" t="s">
        <v>97</v>
      </c>
      <c r="G227" s="2" t="s">
        <v>148</v>
      </c>
      <c r="H227" s="2"/>
      <c r="I227" s="15" t="s">
        <v>149</v>
      </c>
      <c r="J227" s="1"/>
      <c r="K227" s="8">
        <v>73</v>
      </c>
      <c r="L227" s="6" t="s">
        <v>150</v>
      </c>
      <c r="M227" s="6"/>
      <c r="N227" s="6"/>
      <c r="O227" s="26">
        <v>0.76780000000000004</v>
      </c>
      <c r="P227" s="26">
        <v>0</v>
      </c>
      <c r="Q227" s="26">
        <v>641.31799999999998</v>
      </c>
      <c r="R227" s="26">
        <v>0</v>
      </c>
      <c r="S227" s="26">
        <v>2.6549400000000002E-3</v>
      </c>
      <c r="T227" s="26">
        <v>0</v>
      </c>
      <c r="U227" s="7">
        <f t="shared" si="557"/>
        <v>0.74280000000000002</v>
      </c>
      <c r="V227" s="7">
        <f t="shared" si="558"/>
        <v>0</v>
      </c>
      <c r="W227" s="7">
        <f t="shared" si="559"/>
        <v>641.31799999999998</v>
      </c>
      <c r="X227" s="7">
        <f t="shared" si="560"/>
        <v>0</v>
      </c>
      <c r="Y227" s="7">
        <f t="shared" si="561"/>
        <v>2.6549400000000002E-3</v>
      </c>
      <c r="Z227" s="7">
        <f t="shared" si="562"/>
        <v>0</v>
      </c>
      <c r="AA227" s="7">
        <f t="shared" si="552"/>
        <v>1.0239582554019355E-2</v>
      </c>
      <c r="AB227" s="7">
        <f t="shared" si="563"/>
        <v>0</v>
      </c>
      <c r="AC227" s="7">
        <f t="shared" si="553"/>
        <v>641.31901660405401</v>
      </c>
      <c r="AD227" s="7">
        <f t="shared" si="545"/>
        <v>0</v>
      </c>
      <c r="AE227" s="7">
        <f t="shared" si="564"/>
        <v>-4.5059999999999979E-5</v>
      </c>
      <c r="AF227" s="7">
        <f t="shared" si="546"/>
        <v>0</v>
      </c>
      <c r="AG227" s="7">
        <f t="shared" si="554"/>
        <v>0.76780000000000004</v>
      </c>
      <c r="AH227" s="7">
        <f t="shared" si="555"/>
        <v>0</v>
      </c>
      <c r="AI227" s="7">
        <f t="shared" si="556"/>
        <v>1080.6031</v>
      </c>
      <c r="AJ227" s="7">
        <f t="shared" si="547"/>
        <v>0</v>
      </c>
      <c r="AK227" s="7">
        <f t="shared" si="326"/>
        <v>2.6549400000000002E-3</v>
      </c>
      <c r="AL227" s="7">
        <f t="shared" si="542"/>
        <v>0</v>
      </c>
      <c r="AM227" s="7">
        <f t="shared" si="327"/>
        <v>0.76780000000000004</v>
      </c>
      <c r="AN227" s="7">
        <f t="shared" si="328"/>
        <v>-2.8331529067206094</v>
      </c>
      <c r="AO227" s="7">
        <f t="shared" si="329"/>
        <v>3075.0950279698527</v>
      </c>
      <c r="AP227" s="7">
        <f t="shared" si="548"/>
        <v>3.6499999999999998E-4</v>
      </c>
      <c r="AQ227" s="7">
        <f t="shared" si="330"/>
        <v>2.6549400000000002E-3</v>
      </c>
      <c r="AR227" s="7">
        <f t="shared" si="543"/>
        <v>0</v>
      </c>
      <c r="AS227" s="7">
        <f t="shared" si="331"/>
        <v>20.447500431120616</v>
      </c>
      <c r="AT227" s="7">
        <f t="shared" si="544"/>
        <v>0.11</v>
      </c>
      <c r="AU227" s="7">
        <f t="shared" si="333"/>
        <v>-258.05144220672224</v>
      </c>
      <c r="AV227" s="30">
        <f t="shared" si="549"/>
        <v>0</v>
      </c>
      <c r="AW227" s="7">
        <f t="shared" si="334"/>
        <v>-5.7891025474887253E-3</v>
      </c>
      <c r="AX227" s="7">
        <f t="shared" si="550"/>
        <v>0</v>
      </c>
    </row>
    <row r="228" spans="1:50">
      <c r="A228" t="str">
        <f t="shared" si="565"/>
        <v>PIPE.3080.T9FXE</v>
      </c>
      <c r="B228" t="str">
        <f t="shared" si="551"/>
        <v>SA1_XTD9_PIPE</v>
      </c>
      <c r="C228" s="1" t="s">
        <v>151</v>
      </c>
      <c r="D228" s="2" t="s">
        <v>49</v>
      </c>
      <c r="E228" s="2" t="s">
        <v>97</v>
      </c>
      <c r="F228" s="2" t="s">
        <v>97</v>
      </c>
      <c r="G228" s="2" t="s">
        <v>148</v>
      </c>
      <c r="H228" s="2"/>
      <c r="I228" s="15" t="s">
        <v>149</v>
      </c>
      <c r="J228" s="1"/>
      <c r="K228" s="8">
        <v>73</v>
      </c>
      <c r="L228" s="6" t="s">
        <v>150</v>
      </c>
      <c r="M228" s="6"/>
      <c r="N228" s="6"/>
      <c r="O228" s="26">
        <v>0.78010000000000002</v>
      </c>
      <c r="P228" s="26">
        <v>0</v>
      </c>
      <c r="Q228" s="26">
        <v>645.91800000000001</v>
      </c>
      <c r="R228" s="26">
        <v>0</v>
      </c>
      <c r="S228" s="26">
        <v>2.6549400000000002E-3</v>
      </c>
      <c r="T228" s="26">
        <v>0</v>
      </c>
      <c r="U228" s="7">
        <f t="shared" si="557"/>
        <v>0.75509999999999999</v>
      </c>
      <c r="V228" s="7">
        <f t="shared" si="558"/>
        <v>0</v>
      </c>
      <c r="W228" s="7">
        <f t="shared" si="559"/>
        <v>645.91800000000001</v>
      </c>
      <c r="X228" s="7">
        <f t="shared" si="560"/>
        <v>0</v>
      </c>
      <c r="Y228" s="7">
        <f t="shared" si="561"/>
        <v>2.6549400000000002E-3</v>
      </c>
      <c r="Z228" s="7">
        <f t="shared" si="562"/>
        <v>0</v>
      </c>
      <c r="AA228" s="7">
        <f t="shared" si="552"/>
        <v>1.0119552810841093E-2</v>
      </c>
      <c r="AB228" s="7">
        <f t="shared" si="563"/>
        <v>0</v>
      </c>
      <c r="AC228" s="7">
        <f t="shared" si="553"/>
        <v>645.91903304702385</v>
      </c>
      <c r="AD228" s="7">
        <f t="shared" si="545"/>
        <v>0</v>
      </c>
      <c r="AE228" s="7">
        <f t="shared" si="564"/>
        <v>-4.5059999999999979E-5</v>
      </c>
      <c r="AF228" s="7">
        <f t="shared" si="546"/>
        <v>0</v>
      </c>
      <c r="AG228" s="7">
        <f t="shared" si="554"/>
        <v>0.78010000000000002</v>
      </c>
      <c r="AH228" s="7">
        <f t="shared" si="555"/>
        <v>0</v>
      </c>
      <c r="AI228" s="7">
        <f t="shared" si="556"/>
        <v>1085.2030999999999</v>
      </c>
      <c r="AJ228" s="7">
        <f t="shared" si="547"/>
        <v>0</v>
      </c>
      <c r="AK228" s="7">
        <f t="shared" si="326"/>
        <v>2.6549400000000002E-3</v>
      </c>
      <c r="AL228" s="7">
        <f t="shared" si="542"/>
        <v>0</v>
      </c>
      <c r="AM228" s="7">
        <f t="shared" si="327"/>
        <v>0.78010000000000002</v>
      </c>
      <c r="AN228" s="7">
        <f t="shared" si="328"/>
        <v>-2.8348324719290701</v>
      </c>
      <c r="AO228" s="7">
        <f t="shared" si="329"/>
        <v>3079.6950276632288</v>
      </c>
      <c r="AP228" s="7">
        <f t="shared" si="548"/>
        <v>3.6499999999999998E-4</v>
      </c>
      <c r="AQ228" s="7">
        <f t="shared" si="330"/>
        <v>2.6549400000000002E-3</v>
      </c>
      <c r="AR228" s="7">
        <f t="shared" si="543"/>
        <v>0</v>
      </c>
      <c r="AS228" s="7">
        <f t="shared" si="331"/>
        <v>20.420957858488244</v>
      </c>
      <c r="AT228" s="7">
        <f t="shared" si="544"/>
        <v>0.11</v>
      </c>
      <c r="AU228" s="7">
        <f t="shared" si="333"/>
        <v>-253.45150233952424</v>
      </c>
      <c r="AV228" s="30">
        <f t="shared" si="549"/>
        <v>0</v>
      </c>
      <c r="AW228" s="7">
        <f t="shared" si="334"/>
        <v>-5.7891025474887253E-3</v>
      </c>
      <c r="AX228" s="7">
        <f t="shared" si="550"/>
        <v>0</v>
      </c>
    </row>
    <row r="229" spans="1:50">
      <c r="A229" t="str">
        <f t="shared" si="565"/>
        <v>PIPE.3081.T9FXE</v>
      </c>
      <c r="B229" t="str">
        <f t="shared" si="551"/>
        <v>SA1_XTD9_PIPE</v>
      </c>
      <c r="C229" s="1" t="s">
        <v>151</v>
      </c>
      <c r="D229" s="2" t="s">
        <v>49</v>
      </c>
      <c r="E229" s="2" t="s">
        <v>97</v>
      </c>
      <c r="F229" s="2" t="s">
        <v>97</v>
      </c>
      <c r="G229" s="2" t="s">
        <v>148</v>
      </c>
      <c r="H229" s="2"/>
      <c r="I229" s="15" t="s">
        <v>149</v>
      </c>
      <c r="J229" s="1"/>
      <c r="K229" s="8">
        <v>73</v>
      </c>
      <c r="L229" s="6" t="s">
        <v>150</v>
      </c>
      <c r="M229" s="6"/>
      <c r="N229" s="6"/>
      <c r="O229" s="26">
        <v>0.78380000000000005</v>
      </c>
      <c r="P229" s="26">
        <v>0</v>
      </c>
      <c r="Q229" s="26">
        <v>647.31799999999998</v>
      </c>
      <c r="R229" s="26">
        <v>0</v>
      </c>
      <c r="S229" s="26">
        <v>2.6549400000000002E-3</v>
      </c>
      <c r="T229" s="26">
        <v>0</v>
      </c>
      <c r="U229" s="7">
        <f t="shared" si="557"/>
        <v>0.75880000000000003</v>
      </c>
      <c r="V229" s="7">
        <f t="shared" si="558"/>
        <v>0</v>
      </c>
      <c r="W229" s="7">
        <f t="shared" si="559"/>
        <v>647.31799999999998</v>
      </c>
      <c r="X229" s="7">
        <f t="shared" si="560"/>
        <v>0</v>
      </c>
      <c r="Y229" s="7">
        <f t="shared" si="561"/>
        <v>2.6549400000000002E-3</v>
      </c>
      <c r="Z229" s="7">
        <f t="shared" si="562"/>
        <v>0</v>
      </c>
      <c r="AA229" s="7">
        <f t="shared" si="552"/>
        <v>1.0039543917047644E-2</v>
      </c>
      <c r="AB229" s="7">
        <f t="shared" si="563"/>
        <v>0</v>
      </c>
      <c r="AC229" s="7">
        <f t="shared" si="553"/>
        <v>647.31903793401477</v>
      </c>
      <c r="AD229" s="7">
        <f t="shared" si="545"/>
        <v>0</v>
      </c>
      <c r="AE229" s="7">
        <f t="shared" si="564"/>
        <v>-4.5059999999999979E-5</v>
      </c>
      <c r="AF229" s="7">
        <f t="shared" si="546"/>
        <v>0</v>
      </c>
      <c r="AG229" s="7">
        <f t="shared" si="554"/>
        <v>0.78380000000000005</v>
      </c>
      <c r="AH229" s="7">
        <f t="shared" si="555"/>
        <v>0</v>
      </c>
      <c r="AI229" s="7">
        <f t="shared" si="556"/>
        <v>1086.6031</v>
      </c>
      <c r="AJ229" s="7">
        <f t="shared" si="547"/>
        <v>0</v>
      </c>
      <c r="AK229" s="7">
        <f t="shared" si="326"/>
        <v>2.6549400000000002E-3</v>
      </c>
      <c r="AL229" s="7">
        <f t="shared" si="542"/>
        <v>0</v>
      </c>
      <c r="AM229" s="7">
        <f t="shared" si="327"/>
        <v>0.78380000000000005</v>
      </c>
      <c r="AN229" s="7">
        <f t="shared" si="328"/>
        <v>-2.8353436439490363</v>
      </c>
      <c r="AO229" s="7">
        <f t="shared" si="329"/>
        <v>3081.0950275699083</v>
      </c>
      <c r="AP229" s="7">
        <f t="shared" si="548"/>
        <v>3.6499999999999998E-4</v>
      </c>
      <c r="AQ229" s="7">
        <f t="shared" si="330"/>
        <v>2.6549400000000002E-3</v>
      </c>
      <c r="AR229" s="7">
        <f t="shared" si="543"/>
        <v>0</v>
      </c>
      <c r="AS229" s="7">
        <f t="shared" si="331"/>
        <v>20.412836207497985</v>
      </c>
      <c r="AT229" s="7">
        <f t="shared" ref="AT229:AT260" si="566">AH229+0.11</f>
        <v>0.11</v>
      </c>
      <c r="AU229" s="7">
        <f t="shared" si="333"/>
        <v>-252.05152100793961</v>
      </c>
      <c r="AV229" s="30">
        <f t="shared" si="549"/>
        <v>0</v>
      </c>
      <c r="AW229" s="7">
        <f t="shared" si="334"/>
        <v>-5.7891025474887253E-3</v>
      </c>
      <c r="AX229" s="7">
        <f t="shared" si="550"/>
        <v>0</v>
      </c>
    </row>
    <row r="230" spans="1:50">
      <c r="A230" t="str">
        <f t="shared" si="565"/>
        <v>PIPE.3086.T9FXE</v>
      </c>
      <c r="B230" t="str">
        <f t="shared" si="551"/>
        <v>SA1_XTD9_PIPE</v>
      </c>
      <c r="C230" s="1" t="s">
        <v>151</v>
      </c>
      <c r="D230" s="2" t="s">
        <v>49</v>
      </c>
      <c r="E230" s="2" t="s">
        <v>97</v>
      </c>
      <c r="F230" s="2" t="s">
        <v>97</v>
      </c>
      <c r="G230" s="2" t="s">
        <v>148</v>
      </c>
      <c r="H230" s="2"/>
      <c r="I230" s="15" t="s">
        <v>149</v>
      </c>
      <c r="J230" s="1"/>
      <c r="K230" s="8">
        <v>73</v>
      </c>
      <c r="L230" s="6" t="s">
        <v>150</v>
      </c>
      <c r="M230" s="6"/>
      <c r="N230" s="6"/>
      <c r="O230" s="26">
        <v>0.79600000000000004</v>
      </c>
      <c r="P230" s="26">
        <v>0</v>
      </c>
      <c r="Q230" s="26">
        <v>651.91800000000001</v>
      </c>
      <c r="R230" s="26">
        <v>0</v>
      </c>
      <c r="S230" s="26">
        <v>2.6549400000000002E-3</v>
      </c>
      <c r="T230" s="26">
        <v>0</v>
      </c>
      <c r="U230" s="7">
        <f t="shared" si="557"/>
        <v>0.77100000000000002</v>
      </c>
      <c r="V230" s="7">
        <f t="shared" si="558"/>
        <v>0</v>
      </c>
      <c r="W230" s="7">
        <f t="shared" si="559"/>
        <v>651.91800000000001</v>
      </c>
      <c r="X230" s="7">
        <f t="shared" si="560"/>
        <v>0</v>
      </c>
      <c r="Y230" s="7">
        <f t="shared" si="561"/>
        <v>2.6549400000000002E-3</v>
      </c>
      <c r="Z230" s="7">
        <f t="shared" si="562"/>
        <v>0</v>
      </c>
      <c r="AA230" s="7">
        <f t="shared" si="552"/>
        <v>9.8195145383691562E-3</v>
      </c>
      <c r="AB230" s="7">
        <f t="shared" si="563"/>
        <v>0</v>
      </c>
      <c r="AC230" s="7">
        <f t="shared" si="553"/>
        <v>651.91905410698496</v>
      </c>
      <c r="AD230" s="7">
        <f t="shared" si="545"/>
        <v>0</v>
      </c>
      <c r="AE230" s="7">
        <f t="shared" si="564"/>
        <v>-4.5059999999999979E-5</v>
      </c>
      <c r="AF230" s="7">
        <f t="shared" si="546"/>
        <v>0</v>
      </c>
      <c r="AG230" s="7">
        <f t="shared" si="554"/>
        <v>0.79600000000000004</v>
      </c>
      <c r="AH230" s="7">
        <f t="shared" si="555"/>
        <v>0</v>
      </c>
      <c r="AI230" s="7">
        <f t="shared" si="556"/>
        <v>1091.2030999999999</v>
      </c>
      <c r="AJ230" s="7">
        <f t="shared" si="547"/>
        <v>0</v>
      </c>
      <c r="AK230" s="7">
        <f t="shared" si="326"/>
        <v>2.6549400000000002E-3</v>
      </c>
      <c r="AL230" s="7">
        <f t="shared" si="542"/>
        <v>0</v>
      </c>
      <c r="AM230" s="7">
        <f t="shared" si="327"/>
        <v>0.79600000000000004</v>
      </c>
      <c r="AN230" s="7">
        <f t="shared" si="328"/>
        <v>-2.837023209157497</v>
      </c>
      <c r="AO230" s="7">
        <f t="shared" si="329"/>
        <v>3085.6950272632844</v>
      </c>
      <c r="AP230" s="7">
        <f t="shared" si="548"/>
        <v>3.6499999999999998E-4</v>
      </c>
      <c r="AQ230" s="7">
        <f t="shared" si="330"/>
        <v>2.6549400000000002E-3</v>
      </c>
      <c r="AR230" s="7">
        <f t="shared" si="543"/>
        <v>0</v>
      </c>
      <c r="AS230" s="7">
        <f t="shared" si="331"/>
        <v>20.386193638430679</v>
      </c>
      <c r="AT230" s="7">
        <f t="shared" si="566"/>
        <v>0.11</v>
      </c>
      <c r="AU230" s="7">
        <f t="shared" si="333"/>
        <v>-247.4515819851359</v>
      </c>
      <c r="AV230" s="30">
        <f t="shared" si="549"/>
        <v>0</v>
      </c>
      <c r="AW230" s="7">
        <f t="shared" si="334"/>
        <v>-5.7891025474887253E-3</v>
      </c>
      <c r="AX230" s="7">
        <f t="shared" si="550"/>
        <v>0</v>
      </c>
    </row>
    <row r="231" spans="1:50">
      <c r="A231" t="str">
        <f t="shared" si="565"/>
        <v>PIPE.3089.T9FXE</v>
      </c>
      <c r="B231" t="str">
        <f t="shared" si="551"/>
        <v>SA1_XTD9_PIPE</v>
      </c>
      <c r="C231" s="1" t="s">
        <v>151</v>
      </c>
      <c r="D231" s="2" t="s">
        <v>49</v>
      </c>
      <c r="E231" s="2" t="s">
        <v>97</v>
      </c>
      <c r="F231" s="2" t="s">
        <v>97</v>
      </c>
      <c r="G231" s="2" t="s">
        <v>148</v>
      </c>
      <c r="H231" s="2"/>
      <c r="I231" s="15" t="s">
        <v>149</v>
      </c>
      <c r="J231" s="1"/>
      <c r="K231" s="8">
        <v>73</v>
      </c>
      <c r="L231" s="6" t="s">
        <v>150</v>
      </c>
      <c r="M231" s="6"/>
      <c r="N231" s="6"/>
      <c r="O231" s="26">
        <v>0.80400000000000005</v>
      </c>
      <c r="P231" s="26">
        <v>0</v>
      </c>
      <c r="Q231" s="26">
        <v>654.91790000000003</v>
      </c>
      <c r="R231" s="26">
        <v>0</v>
      </c>
      <c r="S231" s="26">
        <v>2.6549400000000002E-3</v>
      </c>
      <c r="T231" s="26">
        <v>0</v>
      </c>
      <c r="U231" s="7">
        <f t="shared" si="557"/>
        <v>0.77900000000000003</v>
      </c>
      <c r="V231" s="7">
        <f t="shared" si="558"/>
        <v>0</v>
      </c>
      <c r="W231" s="7">
        <f t="shared" si="559"/>
        <v>654.91790000000003</v>
      </c>
      <c r="X231" s="7">
        <f t="shared" si="560"/>
        <v>0</v>
      </c>
      <c r="Y231" s="7">
        <f t="shared" si="561"/>
        <v>2.6549400000000002E-3</v>
      </c>
      <c r="Z231" s="7">
        <f t="shared" si="562"/>
        <v>0</v>
      </c>
      <c r="AA231" s="7">
        <f t="shared" si="552"/>
        <v>9.7197652195551987E-3</v>
      </c>
      <c r="AB231" s="7">
        <f t="shared" si="563"/>
        <v>0</v>
      </c>
      <c r="AC231" s="7">
        <f t="shared" si="553"/>
        <v>654.9189647723299</v>
      </c>
      <c r="AD231" s="7">
        <f t="shared" si="545"/>
        <v>0</v>
      </c>
      <c r="AE231" s="7">
        <f t="shared" si="564"/>
        <v>-4.5059999999999979E-5</v>
      </c>
      <c r="AF231" s="7">
        <f t="shared" si="546"/>
        <v>0</v>
      </c>
      <c r="AG231" s="7">
        <f t="shared" si="554"/>
        <v>0.80400000000000005</v>
      </c>
      <c r="AH231" s="7">
        <f t="shared" si="555"/>
        <v>0</v>
      </c>
      <c r="AI231" s="7">
        <f t="shared" si="556"/>
        <v>1094.203</v>
      </c>
      <c r="AJ231" s="7">
        <f t="shared" si="547"/>
        <v>0</v>
      </c>
      <c r="AK231" s="7">
        <f t="shared" si="326"/>
        <v>2.6549400000000002E-3</v>
      </c>
      <c r="AL231" s="7">
        <f t="shared" si="542"/>
        <v>0</v>
      </c>
      <c r="AM231" s="7">
        <f t="shared" si="327"/>
        <v>0.80400000000000005</v>
      </c>
      <c r="AN231" s="7">
        <f t="shared" si="328"/>
        <v>-2.8381185412594236</v>
      </c>
      <c r="AO231" s="7">
        <f t="shared" si="329"/>
        <v>3088.694927063319</v>
      </c>
      <c r="AP231" s="7">
        <f t="shared" si="548"/>
        <v>3.6499999999999998E-4</v>
      </c>
      <c r="AQ231" s="7">
        <f t="shared" si="330"/>
        <v>2.6549400000000002E-3</v>
      </c>
      <c r="AR231" s="7">
        <f t="shared" si="543"/>
        <v>0</v>
      </c>
      <c r="AS231" s="7">
        <f t="shared" si="331"/>
        <v>20.368862371013584</v>
      </c>
      <c r="AT231" s="7">
        <f t="shared" si="566"/>
        <v>0.11</v>
      </c>
      <c r="AU231" s="7">
        <f t="shared" si="333"/>
        <v>-244.4517213821795</v>
      </c>
      <c r="AV231" s="30">
        <f t="shared" si="549"/>
        <v>0</v>
      </c>
      <c r="AW231" s="7">
        <f t="shared" si="334"/>
        <v>-5.7891025474887253E-3</v>
      </c>
      <c r="AX231" s="7">
        <f t="shared" si="550"/>
        <v>0</v>
      </c>
    </row>
    <row r="232" spans="1:50">
      <c r="A232" t="str">
        <f t="shared" si="565"/>
        <v>PIPE.3093.T9FXE</v>
      </c>
      <c r="B232" t="str">
        <f t="shared" si="551"/>
        <v>SA1_XTD9_PIPE</v>
      </c>
      <c r="C232" s="1" t="s">
        <v>151</v>
      </c>
      <c r="D232" s="2" t="s">
        <v>49</v>
      </c>
      <c r="E232" s="2" t="s">
        <v>97</v>
      </c>
      <c r="F232" s="2" t="s">
        <v>97</v>
      </c>
      <c r="G232" s="2" t="s">
        <v>148</v>
      </c>
      <c r="H232" s="2"/>
      <c r="I232" s="15" t="s">
        <v>149</v>
      </c>
      <c r="J232" s="1"/>
      <c r="K232" s="8">
        <v>73</v>
      </c>
      <c r="L232" s="6" t="s">
        <v>150</v>
      </c>
      <c r="M232" s="6"/>
      <c r="N232" s="6"/>
      <c r="O232" s="26">
        <v>0.81559999999999999</v>
      </c>
      <c r="P232" s="26">
        <v>0</v>
      </c>
      <c r="Q232" s="26">
        <v>659.31790000000001</v>
      </c>
      <c r="R232" s="26">
        <v>0</v>
      </c>
      <c r="S232" s="26">
        <v>2.6549400000000002E-3</v>
      </c>
      <c r="T232" s="26">
        <v>0</v>
      </c>
      <c r="U232" s="7">
        <f t="shared" si="557"/>
        <v>0.79059999999999997</v>
      </c>
      <c r="V232" s="7">
        <f t="shared" si="558"/>
        <v>0</v>
      </c>
      <c r="W232" s="7">
        <f t="shared" si="559"/>
        <v>659.31790000000001</v>
      </c>
      <c r="X232" s="7">
        <f t="shared" si="560"/>
        <v>0</v>
      </c>
      <c r="Y232" s="7">
        <f t="shared" si="561"/>
        <v>2.6549400000000002E-3</v>
      </c>
      <c r="Z232" s="7">
        <f t="shared" si="562"/>
        <v>0</v>
      </c>
      <c r="AA232" s="7">
        <f t="shared" si="552"/>
        <v>9.4397373717755029E-3</v>
      </c>
      <c r="AB232" s="7">
        <f t="shared" si="563"/>
        <v>0</v>
      </c>
      <c r="AC232" s="7">
        <f t="shared" si="553"/>
        <v>659.31898005430162</v>
      </c>
      <c r="AD232" s="7">
        <f t="shared" si="545"/>
        <v>0</v>
      </c>
      <c r="AE232" s="7">
        <f t="shared" si="564"/>
        <v>-4.5059999999999979E-5</v>
      </c>
      <c r="AF232" s="7">
        <f t="shared" si="546"/>
        <v>0</v>
      </c>
      <c r="AG232" s="7">
        <f t="shared" si="554"/>
        <v>0.81559999999999999</v>
      </c>
      <c r="AH232" s="7">
        <f t="shared" si="555"/>
        <v>0</v>
      </c>
      <c r="AI232" s="7">
        <f t="shared" si="556"/>
        <v>1098.6030000000001</v>
      </c>
      <c r="AJ232" s="7">
        <f t="shared" si="547"/>
        <v>0</v>
      </c>
      <c r="AK232" s="7">
        <f t="shared" si="326"/>
        <v>2.6549400000000002E-3</v>
      </c>
      <c r="AL232" s="7">
        <f t="shared" si="542"/>
        <v>0</v>
      </c>
      <c r="AM232" s="7">
        <f t="shared" si="327"/>
        <v>0.81559999999999999</v>
      </c>
      <c r="AN232" s="7">
        <f t="shared" si="328"/>
        <v>-2.8397250818936035</v>
      </c>
      <c r="AO232" s="7">
        <f t="shared" si="329"/>
        <v>3093.0949267700266</v>
      </c>
      <c r="AP232" s="7">
        <f t="shared" si="548"/>
        <v>3.6499999999999998E-4</v>
      </c>
      <c r="AQ232" s="7">
        <f t="shared" si="330"/>
        <v>2.6549400000000002E-3</v>
      </c>
      <c r="AR232" s="7">
        <f t="shared" si="543"/>
        <v>0</v>
      </c>
      <c r="AS232" s="7">
        <f t="shared" si="331"/>
        <v>20.343308611777083</v>
      </c>
      <c r="AT232" s="7">
        <f t="shared" si="566"/>
        <v>0.11</v>
      </c>
      <c r="AU232" s="7">
        <f t="shared" si="333"/>
        <v>-240.05178029559781</v>
      </c>
      <c r="AV232" s="30">
        <f t="shared" si="549"/>
        <v>0</v>
      </c>
      <c r="AW232" s="7">
        <f t="shared" si="334"/>
        <v>-5.7891025474887253E-3</v>
      </c>
      <c r="AX232" s="7">
        <f t="shared" si="550"/>
        <v>0</v>
      </c>
    </row>
    <row r="233" spans="1:50">
      <c r="A233" t="str">
        <f t="shared" si="565"/>
        <v>PIPE.3099.T9FXE</v>
      </c>
      <c r="B233" t="str">
        <f t="shared" si="551"/>
        <v>SA1_XTD9_PIPE</v>
      </c>
      <c r="C233" s="1" t="s">
        <v>151</v>
      </c>
      <c r="D233" s="2" t="s">
        <v>49</v>
      </c>
      <c r="E233" s="2" t="s">
        <v>97</v>
      </c>
      <c r="F233" s="2" t="s">
        <v>97</v>
      </c>
      <c r="G233" s="2" t="s">
        <v>148</v>
      </c>
      <c r="H233" s="2"/>
      <c r="I233" s="15" t="s">
        <v>149</v>
      </c>
      <c r="J233" s="1"/>
      <c r="K233" s="8">
        <v>73</v>
      </c>
      <c r="L233" s="6" t="s">
        <v>150</v>
      </c>
      <c r="M233" s="6"/>
      <c r="N233" s="6"/>
      <c r="O233" s="26">
        <v>0.83</v>
      </c>
      <c r="P233" s="26">
        <v>0</v>
      </c>
      <c r="Q233" s="26">
        <v>664.74289999999996</v>
      </c>
      <c r="R233" s="26">
        <v>0</v>
      </c>
      <c r="S233" s="26">
        <v>2.6549400000000002E-3</v>
      </c>
      <c r="T233" s="26">
        <v>0</v>
      </c>
      <c r="U233" s="7">
        <f t="shared" si="557"/>
        <v>0.80499999999999994</v>
      </c>
      <c r="V233" s="7">
        <f t="shared" si="558"/>
        <v>0</v>
      </c>
      <c r="W233" s="7">
        <f t="shared" si="559"/>
        <v>664.74289999999996</v>
      </c>
      <c r="X233" s="7">
        <f t="shared" si="560"/>
        <v>0</v>
      </c>
      <c r="Y233" s="7">
        <f t="shared" si="561"/>
        <v>2.6549400000000002E-3</v>
      </c>
      <c r="Z233" s="7">
        <f t="shared" si="562"/>
        <v>0</v>
      </c>
      <c r="AA233" s="7">
        <f t="shared" si="552"/>
        <v>9.1922026805135726E-3</v>
      </c>
      <c r="AB233" s="7">
        <f t="shared" si="563"/>
        <v>0</v>
      </c>
      <c r="AC233" s="7">
        <f t="shared" si="553"/>
        <v>664.74399916014136</v>
      </c>
      <c r="AD233" s="7">
        <f t="shared" si="545"/>
        <v>0</v>
      </c>
      <c r="AE233" s="7">
        <f t="shared" si="564"/>
        <v>-4.5059999999999979E-5</v>
      </c>
      <c r="AF233" s="7">
        <f t="shared" si="546"/>
        <v>0</v>
      </c>
      <c r="AG233" s="7">
        <f t="shared" si="554"/>
        <v>0.83</v>
      </c>
      <c r="AH233" s="7">
        <f t="shared" si="555"/>
        <v>0</v>
      </c>
      <c r="AI233" s="7">
        <f t="shared" si="556"/>
        <v>1104.028</v>
      </c>
      <c r="AJ233" s="7">
        <f t="shared" si="547"/>
        <v>0</v>
      </c>
      <c r="AK233" s="7">
        <f t="shared" si="326"/>
        <v>2.6549400000000002E-3</v>
      </c>
      <c r="AL233" s="7">
        <f t="shared" ref="AL233:AL298" si="567">T233</f>
        <v>0</v>
      </c>
      <c r="AM233" s="7">
        <f t="shared" si="327"/>
        <v>0.83</v>
      </c>
      <c r="AN233" s="7">
        <f t="shared" si="328"/>
        <v>-2.841705873470973</v>
      </c>
      <c r="AO233" s="7">
        <f t="shared" si="329"/>
        <v>3098.5199264084104</v>
      </c>
      <c r="AP233" s="7">
        <f t="shared" si="548"/>
        <v>3.6499999999999998E-4</v>
      </c>
      <c r="AQ233" s="7">
        <f t="shared" si="330"/>
        <v>2.6549400000000002E-3</v>
      </c>
      <c r="AR233" s="7">
        <f t="shared" ref="AR233:AR298" si="568">AL233</f>
        <v>0</v>
      </c>
      <c r="AS233" s="7">
        <f t="shared" si="331"/>
        <v>20.311899711961665</v>
      </c>
      <c r="AT233" s="7">
        <f t="shared" si="566"/>
        <v>0.11</v>
      </c>
      <c r="AU233" s="7">
        <f t="shared" si="333"/>
        <v>-234.62685210796138</v>
      </c>
      <c r="AV233" s="30">
        <f t="shared" si="549"/>
        <v>0</v>
      </c>
      <c r="AW233" s="7">
        <f t="shared" si="334"/>
        <v>-5.7891025474887253E-3</v>
      </c>
      <c r="AX233" s="7">
        <f t="shared" si="550"/>
        <v>0</v>
      </c>
    </row>
    <row r="234" spans="1:50">
      <c r="A234" t="str">
        <f t="shared" si="565"/>
        <v>PIPE.3104.T9FXE</v>
      </c>
      <c r="B234" t="str">
        <f t="shared" si="551"/>
        <v>SA1_XTD9_PIPE</v>
      </c>
      <c r="C234" s="1" t="s">
        <v>151</v>
      </c>
      <c r="D234" s="2" t="s">
        <v>49</v>
      </c>
      <c r="E234" s="2" t="s">
        <v>97</v>
      </c>
      <c r="F234" s="2" t="s">
        <v>97</v>
      </c>
      <c r="G234" s="2" t="s">
        <v>148</v>
      </c>
      <c r="H234" s="2"/>
      <c r="I234" s="15" t="s">
        <v>149</v>
      </c>
      <c r="J234" s="1"/>
      <c r="K234" s="8">
        <v>73</v>
      </c>
      <c r="L234" s="6" t="s">
        <v>150</v>
      </c>
      <c r="M234" s="6"/>
      <c r="N234" s="6"/>
      <c r="O234" s="26">
        <v>0.84440000000000004</v>
      </c>
      <c r="P234" s="26">
        <v>0</v>
      </c>
      <c r="Q234" s="26">
        <v>670.16790000000003</v>
      </c>
      <c r="R234" s="26">
        <v>0</v>
      </c>
      <c r="S234" s="26">
        <v>2.6549400000000002E-3</v>
      </c>
      <c r="T234" s="26">
        <v>0</v>
      </c>
      <c r="U234" s="7">
        <f t="shared" si="557"/>
        <v>0.81940000000000002</v>
      </c>
      <c r="V234" s="7">
        <f t="shared" si="558"/>
        <v>0</v>
      </c>
      <c r="W234" s="7">
        <f t="shared" si="559"/>
        <v>670.16790000000003</v>
      </c>
      <c r="X234" s="7">
        <f t="shared" si="560"/>
        <v>0</v>
      </c>
      <c r="Y234" s="7">
        <f t="shared" si="561"/>
        <v>2.6549400000000002E-3</v>
      </c>
      <c r="Z234" s="7">
        <f t="shared" si="562"/>
        <v>0</v>
      </c>
      <c r="AA234" s="7">
        <f t="shared" si="552"/>
        <v>8.9446679892514203E-3</v>
      </c>
      <c r="AB234" s="7">
        <f t="shared" si="563"/>
        <v>0</v>
      </c>
      <c r="AC234" s="7">
        <f t="shared" si="553"/>
        <v>670.16901826598109</v>
      </c>
      <c r="AD234" s="7">
        <f t="shared" si="545"/>
        <v>0</v>
      </c>
      <c r="AE234" s="7">
        <f t="shared" si="564"/>
        <v>-4.5059999999999979E-5</v>
      </c>
      <c r="AF234" s="7">
        <f t="shared" si="546"/>
        <v>0</v>
      </c>
      <c r="AG234" s="7">
        <f t="shared" si="554"/>
        <v>0.84440000000000004</v>
      </c>
      <c r="AH234" s="7">
        <f t="shared" si="555"/>
        <v>0</v>
      </c>
      <c r="AI234" s="7">
        <f t="shared" si="556"/>
        <v>1109.453</v>
      </c>
      <c r="AJ234" s="7">
        <f t="shared" si="547"/>
        <v>0</v>
      </c>
      <c r="AK234" s="7">
        <f t="shared" si="326"/>
        <v>2.6549400000000002E-3</v>
      </c>
      <c r="AL234" s="7">
        <f t="shared" si="567"/>
        <v>0</v>
      </c>
      <c r="AM234" s="7">
        <f t="shared" si="327"/>
        <v>0.84440000000000004</v>
      </c>
      <c r="AN234" s="7">
        <f t="shared" si="328"/>
        <v>-2.8436866650483421</v>
      </c>
      <c r="AO234" s="7">
        <f t="shared" si="329"/>
        <v>3103.9449260467945</v>
      </c>
      <c r="AP234" s="7">
        <f t="shared" si="548"/>
        <v>3.6499999999999998E-4</v>
      </c>
      <c r="AQ234" s="7">
        <f t="shared" si="330"/>
        <v>2.6549400000000002E-3</v>
      </c>
      <c r="AR234" s="7">
        <f t="shared" si="568"/>
        <v>0</v>
      </c>
      <c r="AS234" s="7">
        <f t="shared" si="331"/>
        <v>20.280490812146251</v>
      </c>
      <c r="AT234" s="7">
        <f t="shared" si="566"/>
        <v>0.11</v>
      </c>
      <c r="AU234" s="7">
        <f t="shared" si="333"/>
        <v>-229.20192392032502</v>
      </c>
      <c r="AV234" s="30">
        <f t="shared" si="549"/>
        <v>0</v>
      </c>
      <c r="AW234" s="7">
        <f t="shared" si="334"/>
        <v>-5.7891025474887253E-3</v>
      </c>
      <c r="AX234" s="7">
        <f t="shared" si="550"/>
        <v>0</v>
      </c>
    </row>
    <row r="235" spans="1:50">
      <c r="A235" t="str">
        <f t="shared" si="565"/>
        <v>PIPE.3108.T9FXE</v>
      </c>
      <c r="B235" t="str">
        <f t="shared" si="551"/>
        <v>SA1_XTD9_PIPE</v>
      </c>
      <c r="C235" s="1" t="s">
        <v>151</v>
      </c>
      <c r="D235" s="2" t="s">
        <v>49</v>
      </c>
      <c r="E235" s="2" t="s">
        <v>97</v>
      </c>
      <c r="F235" s="2" t="s">
        <v>97</v>
      </c>
      <c r="G235" s="2" t="s">
        <v>148</v>
      </c>
      <c r="H235" s="2"/>
      <c r="I235" s="15" t="s">
        <v>149</v>
      </c>
      <c r="J235" s="1"/>
      <c r="K235" s="8">
        <v>73</v>
      </c>
      <c r="L235" s="6" t="s">
        <v>150</v>
      </c>
      <c r="M235" s="6"/>
      <c r="N235" s="6"/>
      <c r="O235" s="26">
        <v>0.85429999999999995</v>
      </c>
      <c r="P235" s="26">
        <v>0</v>
      </c>
      <c r="Q235" s="26">
        <v>673.86789999999996</v>
      </c>
      <c r="R235" s="26">
        <v>0</v>
      </c>
      <c r="S235" s="26">
        <v>2.6549400000000002E-3</v>
      </c>
      <c r="T235" s="26">
        <v>0</v>
      </c>
      <c r="U235" s="7">
        <f t="shared" si="557"/>
        <v>0.82929999999999993</v>
      </c>
      <c r="V235" s="7">
        <f t="shared" si="558"/>
        <v>0</v>
      </c>
      <c r="W235" s="7">
        <f t="shared" si="559"/>
        <v>673.86789999999996</v>
      </c>
      <c r="X235" s="7">
        <f t="shared" si="560"/>
        <v>0</v>
      </c>
      <c r="Y235" s="7">
        <f t="shared" si="561"/>
        <v>2.6549400000000002E-3</v>
      </c>
      <c r="Z235" s="7">
        <f t="shared" si="562"/>
        <v>0</v>
      </c>
      <c r="AA235" s="7">
        <f t="shared" si="552"/>
        <v>8.8546440416189531E-3</v>
      </c>
      <c r="AB235" s="7">
        <f t="shared" si="563"/>
        <v>0</v>
      </c>
      <c r="AC235" s="7">
        <f t="shared" si="553"/>
        <v>673.86903150945682</v>
      </c>
      <c r="AD235" s="7">
        <f t="shared" si="545"/>
        <v>0</v>
      </c>
      <c r="AE235" s="7">
        <f t="shared" si="564"/>
        <v>-4.5059999999999979E-5</v>
      </c>
      <c r="AF235" s="7">
        <f t="shared" si="546"/>
        <v>0</v>
      </c>
      <c r="AG235" s="7">
        <f t="shared" si="554"/>
        <v>0.85429999999999995</v>
      </c>
      <c r="AH235" s="7">
        <f t="shared" si="555"/>
        <v>0</v>
      </c>
      <c r="AI235" s="7">
        <f t="shared" si="556"/>
        <v>1113.153</v>
      </c>
      <c r="AJ235" s="7">
        <f t="shared" si="547"/>
        <v>0</v>
      </c>
      <c r="AK235" s="7">
        <f t="shared" si="326"/>
        <v>2.6549400000000002E-3</v>
      </c>
      <c r="AL235" s="7">
        <f t="shared" si="567"/>
        <v>0</v>
      </c>
      <c r="AM235" s="7">
        <f t="shared" si="327"/>
        <v>0.85429999999999995</v>
      </c>
      <c r="AN235" s="7">
        <f t="shared" si="328"/>
        <v>-2.8450376196725391</v>
      </c>
      <c r="AO235" s="7">
        <f t="shared" si="329"/>
        <v>3107.6449258001621</v>
      </c>
      <c r="AP235" s="7">
        <f t="shared" si="548"/>
        <v>3.6499999999999998E-4</v>
      </c>
      <c r="AQ235" s="7">
        <f t="shared" si="330"/>
        <v>2.6549400000000002E-3</v>
      </c>
      <c r="AR235" s="7">
        <f t="shared" si="568"/>
        <v>0</v>
      </c>
      <c r="AS235" s="7">
        <f t="shared" si="331"/>
        <v>20.25914787305727</v>
      </c>
      <c r="AT235" s="7">
        <f t="shared" si="566"/>
        <v>0.11</v>
      </c>
      <c r="AU235" s="7">
        <f t="shared" si="333"/>
        <v>-225.5019722329443</v>
      </c>
      <c r="AV235" s="30">
        <f t="shared" si="549"/>
        <v>0</v>
      </c>
      <c r="AW235" s="7">
        <f t="shared" si="334"/>
        <v>-5.7891025474887253E-3</v>
      </c>
      <c r="AX235" s="7">
        <f t="shared" si="550"/>
        <v>0</v>
      </c>
    </row>
    <row r="236" spans="1:50">
      <c r="A236" t="str">
        <f t="shared" si="565"/>
        <v>PIPE.3111.T9FXE</v>
      </c>
      <c r="B236" t="str">
        <f t="shared" si="551"/>
        <v>SA1_XTD9_PIPE</v>
      </c>
      <c r="C236" s="1" t="s">
        <v>151</v>
      </c>
      <c r="D236" s="2" t="s">
        <v>49</v>
      </c>
      <c r="E236" s="2" t="s">
        <v>97</v>
      </c>
      <c r="F236" s="2" t="s">
        <v>97</v>
      </c>
      <c r="G236" s="2" t="s">
        <v>148</v>
      </c>
      <c r="H236" s="2"/>
      <c r="I236" s="15" t="s">
        <v>149</v>
      </c>
      <c r="J236" s="1"/>
      <c r="K236" s="8">
        <v>73</v>
      </c>
      <c r="L236" s="6" t="s">
        <v>150</v>
      </c>
      <c r="M236" s="6"/>
      <c r="N236" s="6"/>
      <c r="O236" s="26">
        <v>0.86409999999999998</v>
      </c>
      <c r="P236" s="26">
        <v>0</v>
      </c>
      <c r="Q236" s="26">
        <v>677.56790000000001</v>
      </c>
      <c r="R236" s="26">
        <v>0</v>
      </c>
      <c r="S236" s="26">
        <v>2.6549400000000002E-3</v>
      </c>
      <c r="T236" s="26">
        <v>0</v>
      </c>
      <c r="U236" s="7">
        <f t="shared" si="557"/>
        <v>0.83909999999999996</v>
      </c>
      <c r="V236" s="7">
        <f t="shared" si="558"/>
        <v>0</v>
      </c>
      <c r="W236" s="7">
        <f t="shared" si="559"/>
        <v>677.56790000000001</v>
      </c>
      <c r="X236" s="7">
        <f t="shared" si="560"/>
        <v>0</v>
      </c>
      <c r="Y236" s="7">
        <f t="shared" si="561"/>
        <v>2.6549400000000002E-3</v>
      </c>
      <c r="Z236" s="7">
        <f t="shared" si="562"/>
        <v>0</v>
      </c>
      <c r="AA236" s="7">
        <f t="shared" si="552"/>
        <v>8.6646204584860387E-3</v>
      </c>
      <c r="AB236" s="7">
        <f t="shared" si="563"/>
        <v>0</v>
      </c>
      <c r="AC236" s="7">
        <f t="shared" si="553"/>
        <v>677.5690444829329</v>
      </c>
      <c r="AD236" s="7">
        <f t="shared" si="545"/>
        <v>0</v>
      </c>
      <c r="AE236" s="7">
        <f t="shared" si="564"/>
        <v>-4.5059999999999979E-5</v>
      </c>
      <c r="AF236" s="7">
        <f t="shared" si="546"/>
        <v>0</v>
      </c>
      <c r="AG236" s="7">
        <f t="shared" si="554"/>
        <v>0.86409999999999998</v>
      </c>
      <c r="AH236" s="7">
        <f t="shared" si="555"/>
        <v>0</v>
      </c>
      <c r="AI236" s="7">
        <f t="shared" si="556"/>
        <v>1116.8530000000001</v>
      </c>
      <c r="AJ236" s="7">
        <f t="shared" si="547"/>
        <v>0</v>
      </c>
      <c r="AK236" s="7">
        <f t="shared" si="326"/>
        <v>2.6549400000000002E-3</v>
      </c>
      <c r="AL236" s="7">
        <f t="shared" si="567"/>
        <v>0</v>
      </c>
      <c r="AM236" s="7">
        <f t="shared" si="327"/>
        <v>0.86409999999999998</v>
      </c>
      <c r="AN236" s="7">
        <f t="shared" si="328"/>
        <v>-2.8463885742967356</v>
      </c>
      <c r="AO236" s="7">
        <f t="shared" si="329"/>
        <v>3111.3449255535297</v>
      </c>
      <c r="AP236" s="7">
        <f t="shared" si="548"/>
        <v>3.6499999999999998E-4</v>
      </c>
      <c r="AQ236" s="7">
        <f t="shared" si="330"/>
        <v>2.6549400000000002E-3</v>
      </c>
      <c r="AR236" s="7">
        <f t="shared" si="568"/>
        <v>0</v>
      </c>
      <c r="AS236" s="7">
        <f t="shared" si="331"/>
        <v>20.237704937533358</v>
      </c>
      <c r="AT236" s="7">
        <f t="shared" si="566"/>
        <v>0.11</v>
      </c>
      <c r="AU236" s="7">
        <f t="shared" si="333"/>
        <v>-221.80202138995782</v>
      </c>
      <c r="AV236" s="30">
        <f t="shared" si="549"/>
        <v>0</v>
      </c>
      <c r="AW236" s="7">
        <f t="shared" si="334"/>
        <v>-5.7891025474887253E-3</v>
      </c>
      <c r="AX236" s="7">
        <f t="shared" si="550"/>
        <v>0</v>
      </c>
    </row>
    <row r="237" spans="1:50">
      <c r="A237" t="str">
        <f t="shared" si="565"/>
        <v>PIPE.3117.T9FXE</v>
      </c>
      <c r="B237" t="str">
        <f t="shared" si="551"/>
        <v>SA1_XTD9_PIPE</v>
      </c>
      <c r="C237" s="1" t="s">
        <v>151</v>
      </c>
      <c r="D237" s="2" t="s">
        <v>49</v>
      </c>
      <c r="E237" s="2" t="s">
        <v>97</v>
      </c>
      <c r="F237" s="2" t="s">
        <v>97</v>
      </c>
      <c r="G237" s="2" t="s">
        <v>148</v>
      </c>
      <c r="H237" s="2"/>
      <c r="I237" s="15" t="s">
        <v>149</v>
      </c>
      <c r="J237" s="1"/>
      <c r="K237" s="8">
        <v>73</v>
      </c>
      <c r="L237" s="6" t="s">
        <v>150</v>
      </c>
      <c r="M237" s="6"/>
      <c r="N237" s="6"/>
      <c r="O237" s="26">
        <v>0.88</v>
      </c>
      <c r="P237" s="26">
        <v>0</v>
      </c>
      <c r="Q237" s="26">
        <v>683.56780000000003</v>
      </c>
      <c r="R237" s="26">
        <v>0</v>
      </c>
      <c r="S237" s="26">
        <v>2.6549400000000002E-3</v>
      </c>
      <c r="T237" s="26">
        <v>0</v>
      </c>
      <c r="U237" s="7">
        <f t="shared" si="557"/>
        <v>0.85499999999999998</v>
      </c>
      <c r="V237" s="7">
        <f t="shared" si="558"/>
        <v>0</v>
      </c>
      <c r="W237" s="7">
        <f t="shared" si="559"/>
        <v>683.56780000000003</v>
      </c>
      <c r="X237" s="7">
        <f t="shared" si="560"/>
        <v>0</v>
      </c>
      <c r="Y237" s="7">
        <f t="shared" si="561"/>
        <v>2.6549400000000002E-3</v>
      </c>
      <c r="Z237" s="7">
        <f t="shared" si="562"/>
        <v>0</v>
      </c>
      <c r="AA237" s="7">
        <f t="shared" si="552"/>
        <v>8.3648521856860558E-3</v>
      </c>
      <c r="AB237" s="7">
        <f t="shared" si="563"/>
        <v>0</v>
      </c>
      <c r="AC237" s="7">
        <f t="shared" si="553"/>
        <v>683.56896554325863</v>
      </c>
      <c r="AD237" s="7">
        <f t="shared" si="545"/>
        <v>0</v>
      </c>
      <c r="AE237" s="7">
        <f t="shared" si="564"/>
        <v>-4.5059999999999979E-5</v>
      </c>
      <c r="AF237" s="7">
        <f t="shared" si="546"/>
        <v>0</v>
      </c>
      <c r="AG237" s="7">
        <f t="shared" si="554"/>
        <v>0.88</v>
      </c>
      <c r="AH237" s="7">
        <f t="shared" si="555"/>
        <v>0</v>
      </c>
      <c r="AI237" s="7">
        <f t="shared" si="556"/>
        <v>1122.8529000000001</v>
      </c>
      <c r="AJ237" s="7">
        <f t="shared" si="547"/>
        <v>0</v>
      </c>
      <c r="AK237" s="7">
        <f t="shared" si="326"/>
        <v>2.6549400000000002E-3</v>
      </c>
      <c r="AL237" s="7">
        <f t="shared" si="567"/>
        <v>0</v>
      </c>
      <c r="AM237" s="7">
        <f t="shared" si="327"/>
        <v>0.88</v>
      </c>
      <c r="AN237" s="7">
        <f t="shared" si="328"/>
        <v>-2.8485792750128756</v>
      </c>
      <c r="AO237" s="7">
        <f t="shared" si="329"/>
        <v>3117.3448251535924</v>
      </c>
      <c r="AP237" s="7">
        <f t="shared" si="548"/>
        <v>3.6499999999999998E-4</v>
      </c>
      <c r="AQ237" s="7">
        <f t="shared" si="330"/>
        <v>2.6549400000000002E-3</v>
      </c>
      <c r="AR237" s="7">
        <f t="shared" si="568"/>
        <v>0</v>
      </c>
      <c r="AS237" s="7">
        <f t="shared" si="331"/>
        <v>20.20294156187002</v>
      </c>
      <c r="AT237" s="7">
        <f t="shared" si="566"/>
        <v>0.11</v>
      </c>
      <c r="AU237" s="7">
        <f t="shared" si="333"/>
        <v>-215.80220103200435</v>
      </c>
      <c r="AV237" s="30">
        <f t="shared" si="549"/>
        <v>0</v>
      </c>
      <c r="AW237" s="7">
        <f t="shared" si="334"/>
        <v>-5.7891025474887253E-3</v>
      </c>
      <c r="AX237" s="7">
        <f t="shared" si="550"/>
        <v>0</v>
      </c>
    </row>
    <row r="238" spans="1:50">
      <c r="A238" t="str">
        <f t="shared" si="565"/>
        <v>PIPE.3122.T9FXE</v>
      </c>
      <c r="B238" t="str">
        <f t="shared" si="551"/>
        <v>SA1_XTD9_PIPE</v>
      </c>
      <c r="C238" s="1" t="s">
        <v>151</v>
      </c>
      <c r="D238" s="2" t="s">
        <v>49</v>
      </c>
      <c r="E238" s="2" t="s">
        <v>97</v>
      </c>
      <c r="F238" s="2" t="s">
        <v>97</v>
      </c>
      <c r="G238" s="2" t="s">
        <v>148</v>
      </c>
      <c r="H238" s="2"/>
      <c r="I238" s="15" t="s">
        <v>149</v>
      </c>
      <c r="J238" s="1"/>
      <c r="K238" s="8">
        <v>73</v>
      </c>
      <c r="L238" s="6" t="s">
        <v>150</v>
      </c>
      <c r="M238" s="6"/>
      <c r="N238" s="6"/>
      <c r="O238" s="26">
        <v>0.89219999999999999</v>
      </c>
      <c r="P238" s="26">
        <v>0</v>
      </c>
      <c r="Q238" s="26">
        <v>688.16780000000006</v>
      </c>
      <c r="R238" s="26">
        <v>0</v>
      </c>
      <c r="S238" s="26">
        <v>2.6549400000000002E-3</v>
      </c>
      <c r="T238" s="26">
        <v>0</v>
      </c>
      <c r="U238" s="7">
        <f t="shared" si="557"/>
        <v>0.86719999999999997</v>
      </c>
      <c r="V238" s="7">
        <f t="shared" si="558"/>
        <v>0</v>
      </c>
      <c r="W238" s="7">
        <f t="shared" si="559"/>
        <v>688.16780000000006</v>
      </c>
      <c r="X238" s="7">
        <f t="shared" si="560"/>
        <v>0</v>
      </c>
      <c r="Y238" s="7">
        <f t="shared" si="561"/>
        <v>2.6549400000000002E-3</v>
      </c>
      <c r="Z238" s="7">
        <f t="shared" si="562"/>
        <v>0</v>
      </c>
      <c r="AA238" s="7">
        <f t="shared" si="552"/>
        <v>8.1448228070075679E-3</v>
      </c>
      <c r="AB238" s="7">
        <f t="shared" si="563"/>
        <v>0</v>
      </c>
      <c r="AC238" s="7">
        <f t="shared" si="553"/>
        <v>688.1689817162287</v>
      </c>
      <c r="AD238" s="7">
        <f t="shared" si="545"/>
        <v>0</v>
      </c>
      <c r="AE238" s="7">
        <f t="shared" si="564"/>
        <v>-4.5059999999999979E-5</v>
      </c>
      <c r="AF238" s="7">
        <f t="shared" si="546"/>
        <v>0</v>
      </c>
      <c r="AG238" s="7">
        <f t="shared" si="554"/>
        <v>0.89219999999999999</v>
      </c>
      <c r="AH238" s="7">
        <f t="shared" si="555"/>
        <v>0</v>
      </c>
      <c r="AI238" s="7">
        <f t="shared" si="556"/>
        <v>1127.4529</v>
      </c>
      <c r="AJ238" s="7">
        <f t="shared" si="547"/>
        <v>0</v>
      </c>
      <c r="AK238" s="7">
        <f t="shared" si="326"/>
        <v>2.6549400000000002E-3</v>
      </c>
      <c r="AL238" s="7">
        <f t="shared" si="567"/>
        <v>0</v>
      </c>
      <c r="AM238" s="7">
        <f t="shared" si="327"/>
        <v>0.89219999999999999</v>
      </c>
      <c r="AN238" s="7">
        <f t="shared" si="328"/>
        <v>-2.8502588402213362</v>
      </c>
      <c r="AO238" s="7">
        <f t="shared" si="329"/>
        <v>3121.9448248469685</v>
      </c>
      <c r="AP238" s="7">
        <f t="shared" si="548"/>
        <v>3.6499999999999998E-4</v>
      </c>
      <c r="AQ238" s="7">
        <f t="shared" si="330"/>
        <v>2.6549400000000002E-3</v>
      </c>
      <c r="AR238" s="7">
        <f t="shared" si="568"/>
        <v>0</v>
      </c>
      <c r="AS238" s="7">
        <f t="shared" si="331"/>
        <v>20.176298992802717</v>
      </c>
      <c r="AT238" s="7">
        <f t="shared" si="566"/>
        <v>0.11</v>
      </c>
      <c r="AU238" s="7">
        <f t="shared" si="333"/>
        <v>-211.20226200920058</v>
      </c>
      <c r="AV238" s="30">
        <f t="shared" si="549"/>
        <v>0</v>
      </c>
      <c r="AW238" s="7">
        <f t="shared" si="334"/>
        <v>-5.7891025474887253E-3</v>
      </c>
      <c r="AX238" s="7">
        <f t="shared" si="550"/>
        <v>0</v>
      </c>
    </row>
    <row r="239" spans="1:50">
      <c r="A239" t="str">
        <f t="shared" si="565"/>
        <v>PIPE.3126.T9FXE</v>
      </c>
      <c r="B239" t="str">
        <f t="shared" si="551"/>
        <v>SA1_XTD9_PIPE</v>
      </c>
      <c r="C239" s="1" t="s">
        <v>151</v>
      </c>
      <c r="D239" s="2" t="s">
        <v>49</v>
      </c>
      <c r="E239" s="2" t="s">
        <v>97</v>
      </c>
      <c r="F239" s="2" t="s">
        <v>97</v>
      </c>
      <c r="G239" s="2" t="s">
        <v>148</v>
      </c>
      <c r="H239" s="2"/>
      <c r="I239" s="15" t="s">
        <v>149</v>
      </c>
      <c r="J239" s="1"/>
      <c r="K239" s="8">
        <v>73</v>
      </c>
      <c r="L239" s="6" t="s">
        <v>150</v>
      </c>
      <c r="M239" s="6"/>
      <c r="N239" s="6"/>
      <c r="O239" s="26">
        <v>0.90210000000000001</v>
      </c>
      <c r="P239" s="26">
        <v>0</v>
      </c>
      <c r="Q239" s="26">
        <v>691.86779999999999</v>
      </c>
      <c r="R239" s="26">
        <v>0</v>
      </c>
      <c r="S239" s="26">
        <v>2.6549400000000002E-3</v>
      </c>
      <c r="T239" s="26">
        <v>0</v>
      </c>
      <c r="U239" s="7">
        <f t="shared" si="557"/>
        <v>0.87709999999999999</v>
      </c>
      <c r="V239" s="7">
        <f t="shared" si="558"/>
        <v>0</v>
      </c>
      <c r="W239" s="7">
        <f t="shared" si="559"/>
        <v>691.86779999999999</v>
      </c>
      <c r="X239" s="7">
        <f t="shared" si="560"/>
        <v>0</v>
      </c>
      <c r="Y239" s="7">
        <f t="shared" si="561"/>
        <v>2.6549400000000002E-3</v>
      </c>
      <c r="Z239" s="7">
        <f t="shared" si="562"/>
        <v>0</v>
      </c>
      <c r="AA239" s="7">
        <f t="shared" si="552"/>
        <v>8.0547988593753228E-3</v>
      </c>
      <c r="AB239" s="7">
        <f t="shared" si="563"/>
        <v>0</v>
      </c>
      <c r="AC239" s="7">
        <f t="shared" si="553"/>
        <v>691.86899495970442</v>
      </c>
      <c r="AD239" s="7">
        <f t="shared" si="545"/>
        <v>0</v>
      </c>
      <c r="AE239" s="7">
        <f t="shared" si="564"/>
        <v>-4.5059999999999979E-5</v>
      </c>
      <c r="AF239" s="7">
        <f t="shared" si="546"/>
        <v>0</v>
      </c>
      <c r="AG239" s="7">
        <f t="shared" si="554"/>
        <v>0.90210000000000001</v>
      </c>
      <c r="AH239" s="7">
        <f t="shared" si="555"/>
        <v>0</v>
      </c>
      <c r="AI239" s="7">
        <f t="shared" si="556"/>
        <v>1131.1529</v>
      </c>
      <c r="AJ239" s="7">
        <f t="shared" si="547"/>
        <v>0</v>
      </c>
      <c r="AK239" s="7">
        <f t="shared" si="326"/>
        <v>2.6549400000000002E-3</v>
      </c>
      <c r="AL239" s="7">
        <f t="shared" si="567"/>
        <v>0</v>
      </c>
      <c r="AM239" s="7">
        <f t="shared" si="327"/>
        <v>0.90210000000000001</v>
      </c>
      <c r="AN239" s="7">
        <f t="shared" si="328"/>
        <v>-2.8516097948455328</v>
      </c>
      <c r="AO239" s="7">
        <f t="shared" si="329"/>
        <v>3125.6448246003365</v>
      </c>
      <c r="AP239" s="7">
        <f t="shared" si="548"/>
        <v>3.6499999999999998E-4</v>
      </c>
      <c r="AQ239" s="7">
        <f t="shared" si="330"/>
        <v>2.6549400000000002E-3</v>
      </c>
      <c r="AR239" s="7">
        <f t="shared" si="568"/>
        <v>0</v>
      </c>
      <c r="AS239" s="7">
        <f t="shared" si="331"/>
        <v>20.154956053713736</v>
      </c>
      <c r="AT239" s="7">
        <f t="shared" si="566"/>
        <v>0.11</v>
      </c>
      <c r="AU239" s="7">
        <f t="shared" si="333"/>
        <v>-207.50231032181989</v>
      </c>
      <c r="AV239" s="30">
        <f t="shared" si="549"/>
        <v>0</v>
      </c>
      <c r="AW239" s="7">
        <f t="shared" si="334"/>
        <v>-5.7891025474887253E-3</v>
      </c>
      <c r="AX239" s="7">
        <f t="shared" si="550"/>
        <v>0</v>
      </c>
    </row>
    <row r="240" spans="1:50">
      <c r="A240" t="str">
        <f t="shared" si="565"/>
        <v>PIPE.3129.T9FXE</v>
      </c>
      <c r="B240" t="str">
        <f t="shared" si="551"/>
        <v>SA1_XTD9_PIPE</v>
      </c>
      <c r="C240" s="1" t="s">
        <v>151</v>
      </c>
      <c r="D240" s="2" t="s">
        <v>49</v>
      </c>
      <c r="E240" s="2" t="s">
        <v>97</v>
      </c>
      <c r="F240" s="2" t="s">
        <v>97</v>
      </c>
      <c r="G240" s="2" t="s">
        <v>148</v>
      </c>
      <c r="H240" s="2"/>
      <c r="I240" s="15" t="s">
        <v>149</v>
      </c>
      <c r="J240" s="1"/>
      <c r="K240" s="8">
        <v>73</v>
      </c>
      <c r="L240" s="6" t="s">
        <v>150</v>
      </c>
      <c r="M240" s="6"/>
      <c r="N240" s="6"/>
      <c r="O240" s="26">
        <v>0.91190000000000004</v>
      </c>
      <c r="P240" s="26">
        <v>0</v>
      </c>
      <c r="Q240" s="26">
        <v>695.56780000000003</v>
      </c>
      <c r="R240" s="26">
        <v>0</v>
      </c>
      <c r="S240" s="26">
        <v>2.6549400000000002E-3</v>
      </c>
      <c r="T240" s="26">
        <v>0</v>
      </c>
      <c r="U240" s="7">
        <f t="shared" si="557"/>
        <v>0.88690000000000002</v>
      </c>
      <c r="V240" s="7">
        <f t="shared" si="558"/>
        <v>0</v>
      </c>
      <c r="W240" s="7">
        <f t="shared" si="559"/>
        <v>695.56780000000003</v>
      </c>
      <c r="X240" s="7">
        <f t="shared" si="560"/>
        <v>0</v>
      </c>
      <c r="Y240" s="7">
        <f t="shared" si="561"/>
        <v>2.6549400000000002E-3</v>
      </c>
      <c r="Z240" s="7">
        <f t="shared" si="562"/>
        <v>0</v>
      </c>
      <c r="AA240" s="7">
        <f t="shared" si="552"/>
        <v>7.8647752762424084E-3</v>
      </c>
      <c r="AB240" s="7">
        <f t="shared" si="563"/>
        <v>0</v>
      </c>
      <c r="AC240" s="7">
        <f t="shared" si="553"/>
        <v>695.5690079331805</v>
      </c>
      <c r="AD240" s="7">
        <f t="shared" si="545"/>
        <v>0</v>
      </c>
      <c r="AE240" s="7">
        <f t="shared" si="564"/>
        <v>-4.5059999999999979E-5</v>
      </c>
      <c r="AF240" s="7">
        <f t="shared" si="546"/>
        <v>0</v>
      </c>
      <c r="AG240" s="7">
        <f t="shared" si="554"/>
        <v>0.91190000000000004</v>
      </c>
      <c r="AH240" s="7">
        <f t="shared" si="555"/>
        <v>0</v>
      </c>
      <c r="AI240" s="7">
        <f t="shared" si="556"/>
        <v>1134.8529000000001</v>
      </c>
      <c r="AJ240" s="7">
        <f t="shared" si="547"/>
        <v>0</v>
      </c>
      <c r="AK240" s="7">
        <f t="shared" si="326"/>
        <v>2.6549400000000002E-3</v>
      </c>
      <c r="AL240" s="7">
        <f t="shared" si="567"/>
        <v>0</v>
      </c>
      <c r="AM240" s="7">
        <f t="shared" si="327"/>
        <v>0.91190000000000004</v>
      </c>
      <c r="AN240" s="7">
        <f t="shared" si="328"/>
        <v>-2.8529607494697293</v>
      </c>
      <c r="AO240" s="7">
        <f t="shared" si="329"/>
        <v>3129.3448243537041</v>
      </c>
      <c r="AP240" s="7">
        <f t="shared" si="548"/>
        <v>3.6499999999999998E-4</v>
      </c>
      <c r="AQ240" s="7">
        <f t="shared" si="330"/>
        <v>2.6549400000000002E-3</v>
      </c>
      <c r="AR240" s="7">
        <f t="shared" si="568"/>
        <v>0</v>
      </c>
      <c r="AS240" s="7">
        <f t="shared" si="331"/>
        <v>20.133513118189825</v>
      </c>
      <c r="AT240" s="7">
        <f t="shared" si="566"/>
        <v>0.11</v>
      </c>
      <c r="AU240" s="7">
        <f t="shared" si="333"/>
        <v>-203.80235947883341</v>
      </c>
      <c r="AV240" s="30">
        <f t="shared" si="549"/>
        <v>0</v>
      </c>
      <c r="AW240" s="7">
        <f t="shared" si="334"/>
        <v>-5.7891025474887253E-3</v>
      </c>
      <c r="AX240" s="7">
        <f t="shared" si="550"/>
        <v>0</v>
      </c>
    </row>
    <row r="241" spans="1:50">
      <c r="A241" t="str">
        <f t="shared" si="565"/>
        <v>PIPE.3135.T9FXE</v>
      </c>
      <c r="B241" t="str">
        <f t="shared" si="551"/>
        <v>SA1_XTD9_PIPE</v>
      </c>
      <c r="C241" s="1" t="s">
        <v>151</v>
      </c>
      <c r="D241" s="2" t="s">
        <v>49</v>
      </c>
      <c r="E241" s="2" t="s">
        <v>97</v>
      </c>
      <c r="F241" s="2" t="s">
        <v>97</v>
      </c>
      <c r="G241" s="2" t="s">
        <v>148</v>
      </c>
      <c r="H241" s="2"/>
      <c r="I241" s="15" t="s">
        <v>149</v>
      </c>
      <c r="J241" s="1"/>
      <c r="K241" s="8">
        <v>73</v>
      </c>
      <c r="L241" s="6" t="s">
        <v>150</v>
      </c>
      <c r="M241" s="6"/>
      <c r="N241" s="6"/>
      <c r="O241" s="26">
        <v>0.92630000000000001</v>
      </c>
      <c r="P241" s="26">
        <v>0</v>
      </c>
      <c r="Q241" s="26">
        <v>700.99279999999999</v>
      </c>
      <c r="R241" s="26">
        <v>0</v>
      </c>
      <c r="S241" s="26">
        <v>2.6549400000000002E-3</v>
      </c>
      <c r="T241" s="26">
        <v>0</v>
      </c>
      <c r="U241" s="7">
        <f t="shared" si="557"/>
        <v>0.90129999999999999</v>
      </c>
      <c r="V241" s="7">
        <f t="shared" si="558"/>
        <v>0</v>
      </c>
      <c r="W241" s="7">
        <f t="shared" si="559"/>
        <v>700.99279999999999</v>
      </c>
      <c r="X241" s="7">
        <f t="shared" si="560"/>
        <v>0</v>
      </c>
      <c r="Y241" s="7">
        <f t="shared" si="561"/>
        <v>2.6549400000000002E-3</v>
      </c>
      <c r="Z241" s="7">
        <f t="shared" si="562"/>
        <v>0</v>
      </c>
      <c r="AA241" s="7">
        <f t="shared" si="552"/>
        <v>7.617240584980367E-3</v>
      </c>
      <c r="AB241" s="7">
        <f t="shared" si="563"/>
        <v>0</v>
      </c>
      <c r="AC241" s="7">
        <f t="shared" si="553"/>
        <v>700.99402703902024</v>
      </c>
      <c r="AD241" s="7">
        <f t="shared" si="545"/>
        <v>0</v>
      </c>
      <c r="AE241" s="7">
        <f t="shared" si="564"/>
        <v>-4.5059999999999979E-5</v>
      </c>
      <c r="AF241" s="7">
        <f t="shared" si="546"/>
        <v>0</v>
      </c>
      <c r="AG241" s="7">
        <f t="shared" si="554"/>
        <v>0.92630000000000001</v>
      </c>
      <c r="AH241" s="7">
        <f t="shared" si="555"/>
        <v>0</v>
      </c>
      <c r="AI241" s="7">
        <f t="shared" si="556"/>
        <v>1140.2779</v>
      </c>
      <c r="AJ241" s="7">
        <f t="shared" si="547"/>
        <v>0</v>
      </c>
      <c r="AK241" s="7">
        <f t="shared" si="326"/>
        <v>2.6549400000000002E-3</v>
      </c>
      <c r="AL241" s="7">
        <f t="shared" si="567"/>
        <v>0</v>
      </c>
      <c r="AM241" s="7">
        <f t="shared" si="327"/>
        <v>0.92630000000000001</v>
      </c>
      <c r="AN241" s="7">
        <f t="shared" si="328"/>
        <v>-2.8549415410470989</v>
      </c>
      <c r="AO241" s="7">
        <f t="shared" si="329"/>
        <v>3134.7698239920883</v>
      </c>
      <c r="AP241" s="7">
        <f t="shared" si="548"/>
        <v>3.6499999999999998E-4</v>
      </c>
      <c r="AQ241" s="7">
        <f t="shared" si="330"/>
        <v>2.6549400000000002E-3</v>
      </c>
      <c r="AR241" s="7">
        <f t="shared" si="568"/>
        <v>0</v>
      </c>
      <c r="AS241" s="7">
        <f t="shared" si="331"/>
        <v>20.102104218374411</v>
      </c>
      <c r="AT241" s="7">
        <f t="shared" si="566"/>
        <v>0.11</v>
      </c>
      <c r="AU241" s="7">
        <f t="shared" si="333"/>
        <v>-198.37743129119701</v>
      </c>
      <c r="AV241" s="30">
        <f t="shared" si="549"/>
        <v>0</v>
      </c>
      <c r="AW241" s="7">
        <f t="shared" si="334"/>
        <v>-5.7891025474887253E-3</v>
      </c>
      <c r="AX241" s="7">
        <f t="shared" si="550"/>
        <v>0</v>
      </c>
    </row>
    <row r="242" spans="1:50">
      <c r="A242" t="str">
        <f t="shared" si="565"/>
        <v>PIPE.3140.T9FXE</v>
      </c>
      <c r="B242" t="str">
        <f t="shared" si="551"/>
        <v>SA1_XTD9_PIPE</v>
      </c>
      <c r="C242" s="1" t="s">
        <v>151</v>
      </c>
      <c r="D242" s="2" t="s">
        <v>49</v>
      </c>
      <c r="E242" s="2" t="s">
        <v>97</v>
      </c>
      <c r="F242" s="2" t="s">
        <v>97</v>
      </c>
      <c r="G242" s="2" t="s">
        <v>148</v>
      </c>
      <c r="H242" s="2"/>
      <c r="I242" s="15" t="s">
        <v>149</v>
      </c>
      <c r="J242" s="1"/>
      <c r="K242" s="8">
        <v>73</v>
      </c>
      <c r="L242" s="6" t="s">
        <v>150</v>
      </c>
      <c r="M242" s="6"/>
      <c r="N242" s="6"/>
      <c r="O242" s="26">
        <v>0.94069999999999998</v>
      </c>
      <c r="P242" s="26">
        <v>0</v>
      </c>
      <c r="Q242" s="26">
        <v>706.41780000000006</v>
      </c>
      <c r="R242" s="26">
        <v>0</v>
      </c>
      <c r="S242" s="26">
        <v>2.6549400000000002E-3</v>
      </c>
      <c r="T242" s="26">
        <v>0</v>
      </c>
      <c r="U242" s="7">
        <f t="shared" si="557"/>
        <v>0.91569999999999996</v>
      </c>
      <c r="V242" s="7">
        <f t="shared" si="558"/>
        <v>0</v>
      </c>
      <c r="W242" s="7">
        <f t="shared" si="559"/>
        <v>706.41780000000006</v>
      </c>
      <c r="X242" s="7">
        <f t="shared" si="560"/>
        <v>0</v>
      </c>
      <c r="Y242" s="7">
        <f t="shared" si="561"/>
        <v>2.6549400000000002E-3</v>
      </c>
      <c r="Z242" s="7">
        <f t="shared" si="562"/>
        <v>0</v>
      </c>
      <c r="AA242" s="7">
        <f t="shared" si="552"/>
        <v>7.3697058937181037E-3</v>
      </c>
      <c r="AB242" s="7">
        <f t="shared" si="563"/>
        <v>0</v>
      </c>
      <c r="AC242" s="7">
        <f t="shared" si="553"/>
        <v>706.41904614485998</v>
      </c>
      <c r="AD242" s="7">
        <f t="shared" si="545"/>
        <v>0</v>
      </c>
      <c r="AE242" s="7">
        <f t="shared" si="564"/>
        <v>-4.5059999999999979E-5</v>
      </c>
      <c r="AF242" s="7">
        <f t="shared" si="546"/>
        <v>0</v>
      </c>
      <c r="AG242" s="7">
        <f t="shared" si="554"/>
        <v>0.94069999999999998</v>
      </c>
      <c r="AH242" s="7">
        <f t="shared" si="555"/>
        <v>0</v>
      </c>
      <c r="AI242" s="7">
        <f t="shared" si="556"/>
        <v>1145.7029</v>
      </c>
      <c r="AJ242" s="7">
        <f t="shared" si="547"/>
        <v>0</v>
      </c>
      <c r="AK242" s="7">
        <f t="shared" si="326"/>
        <v>2.6549400000000002E-3</v>
      </c>
      <c r="AL242" s="7">
        <f t="shared" si="567"/>
        <v>0</v>
      </c>
      <c r="AM242" s="7">
        <f t="shared" si="327"/>
        <v>0.94069999999999998</v>
      </c>
      <c r="AN242" s="7">
        <f t="shared" si="328"/>
        <v>-2.8569223326244684</v>
      </c>
      <c r="AO242" s="7">
        <f t="shared" si="329"/>
        <v>3140.1948236304715</v>
      </c>
      <c r="AP242" s="7">
        <f t="shared" si="548"/>
        <v>3.6499999999999998E-4</v>
      </c>
      <c r="AQ242" s="7">
        <f t="shared" si="330"/>
        <v>2.6549400000000002E-3</v>
      </c>
      <c r="AR242" s="7">
        <f t="shared" si="568"/>
        <v>0</v>
      </c>
      <c r="AS242" s="7">
        <f t="shared" si="331"/>
        <v>20.070695318558997</v>
      </c>
      <c r="AT242" s="7">
        <f t="shared" si="566"/>
        <v>0.11</v>
      </c>
      <c r="AU242" s="7">
        <f t="shared" si="333"/>
        <v>-192.95250310356059</v>
      </c>
      <c r="AV242" s="30">
        <f t="shared" si="549"/>
        <v>0</v>
      </c>
      <c r="AW242" s="7">
        <f t="shared" si="334"/>
        <v>-5.7891025474887253E-3</v>
      </c>
      <c r="AX242" s="7">
        <f t="shared" si="550"/>
        <v>0</v>
      </c>
    </row>
    <row r="243" spans="1:50">
      <c r="A243" t="str">
        <f t="shared" si="565"/>
        <v>PIPE.3143.T9FXE</v>
      </c>
      <c r="B243" t="str">
        <f t="shared" si="551"/>
        <v>SA1_XTD9_PIPE</v>
      </c>
      <c r="C243" s="1" t="s">
        <v>151</v>
      </c>
      <c r="D243" s="2" t="s">
        <v>49</v>
      </c>
      <c r="E243" s="2" t="s">
        <v>97</v>
      </c>
      <c r="F243" s="2" t="s">
        <v>97</v>
      </c>
      <c r="G243" s="2" t="s">
        <v>148</v>
      </c>
      <c r="H243" s="2"/>
      <c r="I243" s="15" t="s">
        <v>149</v>
      </c>
      <c r="J243" s="1"/>
      <c r="K243" s="8">
        <v>73</v>
      </c>
      <c r="L243" s="6" t="s">
        <v>150</v>
      </c>
      <c r="M243" s="6"/>
      <c r="N243" s="6"/>
      <c r="O243" s="26">
        <v>0.9486</v>
      </c>
      <c r="P243" s="26">
        <v>0</v>
      </c>
      <c r="Q243" s="26">
        <v>709.41780000000006</v>
      </c>
      <c r="R243" s="26">
        <v>0</v>
      </c>
      <c r="S243" s="26">
        <v>2.6549400000000002E-3</v>
      </c>
      <c r="T243" s="26">
        <v>0</v>
      </c>
      <c r="U243" s="7">
        <f t="shared" si="557"/>
        <v>0.92359999999999998</v>
      </c>
      <c r="V243" s="7">
        <f t="shared" si="558"/>
        <v>0</v>
      </c>
      <c r="W243" s="7">
        <f t="shared" si="559"/>
        <v>709.41780000000006</v>
      </c>
      <c r="X243" s="7">
        <f t="shared" si="560"/>
        <v>0</v>
      </c>
      <c r="Y243" s="7">
        <f t="shared" si="561"/>
        <v>2.6549400000000002E-3</v>
      </c>
      <c r="Z243" s="7">
        <f t="shared" si="562"/>
        <v>0</v>
      </c>
      <c r="AA243" s="7">
        <f t="shared" si="552"/>
        <v>7.1696869397319674E-3</v>
      </c>
      <c r="AB243" s="7">
        <f t="shared" si="563"/>
        <v>0</v>
      </c>
      <c r="AC243" s="7">
        <f t="shared" si="553"/>
        <v>709.41905653984077</v>
      </c>
      <c r="AD243" s="7">
        <f t="shared" si="545"/>
        <v>0</v>
      </c>
      <c r="AE243" s="7">
        <f t="shared" si="564"/>
        <v>-4.5059999999999979E-5</v>
      </c>
      <c r="AF243" s="7">
        <f t="shared" si="546"/>
        <v>0</v>
      </c>
      <c r="AG243" s="7">
        <f t="shared" si="554"/>
        <v>0.9486</v>
      </c>
      <c r="AH243" s="7">
        <f t="shared" si="555"/>
        <v>0</v>
      </c>
      <c r="AI243" s="7">
        <f t="shared" si="556"/>
        <v>1148.7029</v>
      </c>
      <c r="AJ243" s="7">
        <f t="shared" si="547"/>
        <v>0</v>
      </c>
      <c r="AK243" s="7">
        <f t="shared" si="326"/>
        <v>2.6549400000000002E-3</v>
      </c>
      <c r="AL243" s="7">
        <f t="shared" si="567"/>
        <v>0</v>
      </c>
      <c r="AM243" s="7">
        <f t="shared" si="327"/>
        <v>0.9486</v>
      </c>
      <c r="AN243" s="7">
        <f t="shared" si="328"/>
        <v>-2.858017701238682</v>
      </c>
      <c r="AO243" s="7">
        <f t="shared" si="329"/>
        <v>3143.1948234304996</v>
      </c>
      <c r="AP243" s="7">
        <f t="shared" si="548"/>
        <v>3.6499999999999998E-4</v>
      </c>
      <c r="AQ243" s="7">
        <f t="shared" si="330"/>
        <v>2.6549400000000002E-3</v>
      </c>
      <c r="AR243" s="7">
        <f t="shared" si="568"/>
        <v>0</v>
      </c>
      <c r="AS243" s="7">
        <f t="shared" si="331"/>
        <v>20.05326321031275</v>
      </c>
      <c r="AT243" s="7">
        <f t="shared" si="566"/>
        <v>0.11</v>
      </c>
      <c r="AU243" s="7">
        <f t="shared" si="333"/>
        <v>-189.95254334856352</v>
      </c>
      <c r="AV243" s="30">
        <f t="shared" si="549"/>
        <v>0</v>
      </c>
      <c r="AW243" s="7">
        <f t="shared" si="334"/>
        <v>-5.7891025474887253E-3</v>
      </c>
      <c r="AX243" s="7">
        <f t="shared" si="550"/>
        <v>0</v>
      </c>
    </row>
    <row r="244" spans="1:50">
      <c r="A244" t="str">
        <f t="shared" si="565"/>
        <v>PIPE.3148.T9FXE</v>
      </c>
      <c r="B244" t="str">
        <f t="shared" si="551"/>
        <v>SA1_XTD9_PIPE</v>
      </c>
      <c r="C244" s="1" t="s">
        <v>151</v>
      </c>
      <c r="D244" s="2" t="s">
        <v>49</v>
      </c>
      <c r="E244" s="2" t="s">
        <v>97</v>
      </c>
      <c r="F244" s="2" t="s">
        <v>97</v>
      </c>
      <c r="G244" s="2" t="s">
        <v>148</v>
      </c>
      <c r="H244" s="2"/>
      <c r="I244" s="15" t="s">
        <v>149</v>
      </c>
      <c r="J244" s="1"/>
      <c r="K244" s="8">
        <v>73</v>
      </c>
      <c r="L244" s="6" t="s">
        <v>150</v>
      </c>
      <c r="M244" s="6"/>
      <c r="N244" s="6"/>
      <c r="O244" s="26">
        <v>0.96030000000000004</v>
      </c>
      <c r="P244" s="26">
        <v>0</v>
      </c>
      <c r="Q244" s="26">
        <v>713.81769999999995</v>
      </c>
      <c r="R244" s="26">
        <v>0</v>
      </c>
      <c r="S244" s="26">
        <v>2.6549400000000002E-3</v>
      </c>
      <c r="T244" s="26">
        <v>0</v>
      </c>
      <c r="U244" s="7">
        <f t="shared" si="557"/>
        <v>0.93530000000000002</v>
      </c>
      <c r="V244" s="7">
        <f t="shared" si="558"/>
        <v>0</v>
      </c>
      <c r="W244" s="7">
        <f t="shared" si="559"/>
        <v>713.81769999999995</v>
      </c>
      <c r="X244" s="7">
        <f t="shared" si="560"/>
        <v>0</v>
      </c>
      <c r="Y244" s="7">
        <f t="shared" si="561"/>
        <v>2.6549400000000002E-3</v>
      </c>
      <c r="Z244" s="7">
        <f t="shared" si="562"/>
        <v>0</v>
      </c>
      <c r="AA244" s="7">
        <f t="shared" si="552"/>
        <v>6.9899287271250055E-3</v>
      </c>
      <c r="AB244" s="7">
        <f t="shared" si="563"/>
        <v>0</v>
      </c>
      <c r="AC244" s="7">
        <f t="shared" si="553"/>
        <v>713.81897209217652</v>
      </c>
      <c r="AD244" s="7">
        <f t="shared" si="545"/>
        <v>0</v>
      </c>
      <c r="AE244" s="7">
        <f t="shared" si="564"/>
        <v>-4.5059999999999979E-5</v>
      </c>
      <c r="AF244" s="7">
        <f t="shared" si="546"/>
        <v>0</v>
      </c>
      <c r="AG244" s="7">
        <f t="shared" si="554"/>
        <v>0.96030000000000004</v>
      </c>
      <c r="AH244" s="7">
        <f t="shared" si="555"/>
        <v>0</v>
      </c>
      <c r="AI244" s="7">
        <f t="shared" si="556"/>
        <v>1153.1027999999999</v>
      </c>
      <c r="AJ244" s="7">
        <f t="shared" si="547"/>
        <v>0</v>
      </c>
      <c r="AK244" s="7">
        <f t="shared" si="326"/>
        <v>2.6549400000000002E-3</v>
      </c>
      <c r="AL244" s="7">
        <f t="shared" si="567"/>
        <v>0</v>
      </c>
      <c r="AM244" s="7">
        <f t="shared" si="327"/>
        <v>0.96030000000000004</v>
      </c>
      <c r="AN244" s="7">
        <f t="shared" si="328"/>
        <v>-2.8596242053605745</v>
      </c>
      <c r="AO244" s="7">
        <f t="shared" si="329"/>
        <v>3147.5947231372138</v>
      </c>
      <c r="AP244" s="7">
        <f t="shared" si="548"/>
        <v>3.6499999999999998E-4</v>
      </c>
      <c r="AQ244" s="7">
        <f t="shared" si="330"/>
        <v>2.6549400000000002E-3</v>
      </c>
      <c r="AR244" s="7">
        <f t="shared" si="568"/>
        <v>0</v>
      </c>
      <c r="AS244" s="7">
        <f t="shared" si="331"/>
        <v>20.0278102919054</v>
      </c>
      <c r="AT244" s="7">
        <f t="shared" si="566"/>
        <v>0.11</v>
      </c>
      <c r="AU244" s="7">
        <f t="shared" si="333"/>
        <v>-185.55270141402278</v>
      </c>
      <c r="AV244" s="30">
        <f t="shared" si="549"/>
        <v>0</v>
      </c>
      <c r="AW244" s="7">
        <f t="shared" si="334"/>
        <v>-5.7891025474887253E-3</v>
      </c>
      <c r="AX244" s="7">
        <f t="shared" si="550"/>
        <v>0</v>
      </c>
    </row>
    <row r="245" spans="1:50">
      <c r="A245" t="str">
        <f t="shared" si="565"/>
        <v>PIPE.3152.T9FXE</v>
      </c>
      <c r="B245" s="21" t="str">
        <f t="shared" si="551"/>
        <v>SA1_XTD9_PIPE</v>
      </c>
      <c r="C245" s="1" t="s">
        <v>151</v>
      </c>
      <c r="D245" s="2" t="s">
        <v>49</v>
      </c>
      <c r="E245" s="2" t="s">
        <v>97</v>
      </c>
      <c r="F245" s="2" t="s">
        <v>97</v>
      </c>
      <c r="G245" s="2" t="s">
        <v>148</v>
      </c>
      <c r="H245" s="2"/>
      <c r="I245" s="15" t="s">
        <v>149</v>
      </c>
      <c r="J245" s="1"/>
      <c r="K245" s="8">
        <v>73</v>
      </c>
      <c r="L245" s="6" t="s">
        <v>150</v>
      </c>
      <c r="M245" s="6"/>
      <c r="N245" s="6"/>
      <c r="O245" s="26">
        <v>0.97250000000000003</v>
      </c>
      <c r="P245" s="26">
        <v>0</v>
      </c>
      <c r="Q245" s="26">
        <v>718.41769999999997</v>
      </c>
      <c r="R245" s="26">
        <v>0</v>
      </c>
      <c r="S245" s="26">
        <v>2.6549400000000002E-3</v>
      </c>
      <c r="T245" s="26">
        <v>0</v>
      </c>
      <c r="U245" s="7">
        <f t="shared" si="557"/>
        <v>0.94750000000000001</v>
      </c>
      <c r="V245" s="7">
        <f t="shared" si="558"/>
        <v>0</v>
      </c>
      <c r="W245" s="7">
        <f t="shared" si="559"/>
        <v>718.41769999999997</v>
      </c>
      <c r="X245" s="7">
        <f t="shared" si="560"/>
        <v>0</v>
      </c>
      <c r="Y245" s="7">
        <f t="shared" si="561"/>
        <v>2.6549400000000002E-3</v>
      </c>
      <c r="Z245" s="7">
        <f t="shared" si="562"/>
        <v>0</v>
      </c>
      <c r="AA245" s="7">
        <f t="shared" si="552"/>
        <v>6.7698993484464065E-3</v>
      </c>
      <c r="AB245" s="7">
        <f t="shared" si="563"/>
        <v>0</v>
      </c>
      <c r="AC245" s="7">
        <f t="shared" si="553"/>
        <v>718.41898826514671</v>
      </c>
      <c r="AD245" s="7">
        <f t="shared" si="545"/>
        <v>0</v>
      </c>
      <c r="AE245" s="7">
        <f t="shared" si="564"/>
        <v>-4.5059999999999979E-5</v>
      </c>
      <c r="AF245" s="7">
        <f t="shared" si="546"/>
        <v>0</v>
      </c>
      <c r="AG245" s="7">
        <f t="shared" si="554"/>
        <v>0.97250000000000003</v>
      </c>
      <c r="AH245" s="7">
        <f t="shared" si="555"/>
        <v>0</v>
      </c>
      <c r="AI245" s="7">
        <f t="shared" si="556"/>
        <v>1157.7028</v>
      </c>
      <c r="AJ245" s="7">
        <f t="shared" si="547"/>
        <v>0</v>
      </c>
      <c r="AK245" s="7">
        <f t="shared" si="326"/>
        <v>2.6549400000000002E-3</v>
      </c>
      <c r="AL245" s="7">
        <f t="shared" si="567"/>
        <v>0</v>
      </c>
      <c r="AM245" s="7">
        <f t="shared" si="327"/>
        <v>0.97250000000000003</v>
      </c>
      <c r="AN245" s="7">
        <f t="shared" si="328"/>
        <v>-2.8613037705690352</v>
      </c>
      <c r="AO245" s="7">
        <f t="shared" si="329"/>
        <v>3152.1947228305899</v>
      </c>
      <c r="AP245" s="7">
        <f t="shared" si="548"/>
        <v>3.6499999999999998E-4</v>
      </c>
      <c r="AQ245" s="7">
        <f t="shared" si="330"/>
        <v>2.6549400000000002E-3</v>
      </c>
      <c r="AR245" s="7">
        <f t="shared" si="568"/>
        <v>0</v>
      </c>
      <c r="AS245" s="7">
        <f t="shared" si="331"/>
        <v>20.001167722838098</v>
      </c>
      <c r="AT245" s="7">
        <f t="shared" si="566"/>
        <v>0.11</v>
      </c>
      <c r="AU245" s="7">
        <f t="shared" si="333"/>
        <v>-180.95276239121878</v>
      </c>
      <c r="AV245" s="30">
        <f t="shared" si="549"/>
        <v>0</v>
      </c>
      <c r="AW245" s="7">
        <f t="shared" si="334"/>
        <v>-5.7891025474887253E-3</v>
      </c>
      <c r="AX245" s="7">
        <f t="shared" si="550"/>
        <v>0</v>
      </c>
    </row>
    <row r="246" spans="1:50">
      <c r="A246" t="str">
        <f t="shared" si="565"/>
        <v>PIPE.3154.T9FXE</v>
      </c>
      <c r="B246" t="str">
        <f t="shared" si="551"/>
        <v>SA1_XTD9_PIPE</v>
      </c>
      <c r="C246" s="1" t="s">
        <v>151</v>
      </c>
      <c r="D246" s="2" t="s">
        <v>49</v>
      </c>
      <c r="E246" s="2" t="s">
        <v>97</v>
      </c>
      <c r="F246" s="2" t="s">
        <v>97</v>
      </c>
      <c r="G246" s="2" t="s">
        <v>148</v>
      </c>
      <c r="H246" s="2"/>
      <c r="I246" s="15" t="s">
        <v>149</v>
      </c>
      <c r="J246" s="1"/>
      <c r="K246" s="8">
        <v>73</v>
      </c>
      <c r="L246" s="6" t="s">
        <v>150</v>
      </c>
      <c r="M246" s="6"/>
      <c r="N246" s="6"/>
      <c r="O246" s="26">
        <v>0.97629999999999995</v>
      </c>
      <c r="P246" s="26">
        <v>0</v>
      </c>
      <c r="Q246" s="26">
        <v>719.81769999999995</v>
      </c>
      <c r="R246" s="26">
        <v>0</v>
      </c>
      <c r="S246" s="26">
        <v>2.6549400000000002E-3</v>
      </c>
      <c r="T246" s="26">
        <v>0</v>
      </c>
      <c r="U246" s="7">
        <f t="shared" si="557"/>
        <v>0.95129999999999992</v>
      </c>
      <c r="V246" s="7">
        <f t="shared" si="558"/>
        <v>0</v>
      </c>
      <c r="W246" s="7">
        <f t="shared" si="559"/>
        <v>719.81769999999995</v>
      </c>
      <c r="X246" s="7">
        <f t="shared" si="560"/>
        <v>0</v>
      </c>
      <c r="Y246" s="7">
        <f t="shared" si="561"/>
        <v>2.6549400000000002E-3</v>
      </c>
      <c r="Z246" s="7">
        <f t="shared" si="562"/>
        <v>0</v>
      </c>
      <c r="AA246" s="7">
        <f t="shared" si="552"/>
        <v>6.7898900901530723E-3</v>
      </c>
      <c r="AB246" s="7">
        <f t="shared" si="563"/>
        <v>0</v>
      </c>
      <c r="AC246" s="7">
        <f t="shared" si="553"/>
        <v>719.81899342213728</v>
      </c>
      <c r="AD246" s="7">
        <f t="shared" si="545"/>
        <v>0</v>
      </c>
      <c r="AE246" s="7">
        <f t="shared" si="564"/>
        <v>-4.5059999999999979E-5</v>
      </c>
      <c r="AF246" s="7">
        <f t="shared" si="546"/>
        <v>0</v>
      </c>
      <c r="AG246" s="7">
        <f t="shared" si="554"/>
        <v>0.97629999999999995</v>
      </c>
      <c r="AH246" s="7">
        <f t="shared" si="555"/>
        <v>0</v>
      </c>
      <c r="AI246" s="7">
        <f t="shared" si="556"/>
        <v>1159.1027999999999</v>
      </c>
      <c r="AJ246" s="7">
        <f t="shared" si="547"/>
        <v>0</v>
      </c>
      <c r="AK246" s="7">
        <f t="shared" si="326"/>
        <v>2.6549400000000002E-3</v>
      </c>
      <c r="AL246" s="7">
        <f t="shared" si="567"/>
        <v>0</v>
      </c>
      <c r="AM246" s="7">
        <f t="shared" si="327"/>
        <v>0.97629999999999995</v>
      </c>
      <c r="AN246" s="7">
        <f t="shared" si="328"/>
        <v>-2.8618149425890014</v>
      </c>
      <c r="AO246" s="7">
        <f t="shared" si="329"/>
        <v>3153.5947227372699</v>
      </c>
      <c r="AP246" s="7">
        <f t="shared" si="548"/>
        <v>3.6499999999999998E-4</v>
      </c>
      <c r="AQ246" s="7">
        <f t="shared" si="330"/>
        <v>2.6549400000000002E-3</v>
      </c>
      <c r="AR246" s="7">
        <f t="shared" si="568"/>
        <v>0</v>
      </c>
      <c r="AS246" s="7">
        <f t="shared" si="331"/>
        <v>19.993146068282766</v>
      </c>
      <c r="AT246" s="7">
        <f t="shared" si="566"/>
        <v>0.11</v>
      </c>
      <c r="AU246" s="7">
        <f t="shared" si="333"/>
        <v>-179.55278021524015</v>
      </c>
      <c r="AV246" s="30">
        <f t="shared" si="549"/>
        <v>0</v>
      </c>
      <c r="AW246" s="7">
        <f t="shared" si="334"/>
        <v>-5.7891025474887253E-3</v>
      </c>
      <c r="AX246" s="7">
        <f t="shared" si="550"/>
        <v>0</v>
      </c>
    </row>
    <row r="247" spans="1:50">
      <c r="A247" t="str">
        <f t="shared" si="565"/>
        <v>PIPE.3158.T9FXE</v>
      </c>
      <c r="B247" t="str">
        <f t="shared" si="551"/>
        <v>SA1_XTD9_PIPE</v>
      </c>
      <c r="C247" s="1" t="s">
        <v>151</v>
      </c>
      <c r="D247" s="2" t="s">
        <v>49</v>
      </c>
      <c r="E247" s="2" t="s">
        <v>97</v>
      </c>
      <c r="F247" s="2" t="s">
        <v>97</v>
      </c>
      <c r="G247" s="2" t="s">
        <v>148</v>
      </c>
      <c r="H247" s="2"/>
      <c r="I247" s="15" t="s">
        <v>149</v>
      </c>
      <c r="J247" s="1"/>
      <c r="K247" s="8">
        <v>73</v>
      </c>
      <c r="L247" s="6" t="s">
        <v>150</v>
      </c>
      <c r="M247" s="6"/>
      <c r="N247" s="6"/>
      <c r="O247" s="26">
        <v>0.98850000000000005</v>
      </c>
      <c r="P247" s="26">
        <v>0</v>
      </c>
      <c r="Q247" s="26">
        <v>724.41769999999997</v>
      </c>
      <c r="R247" s="26">
        <v>0</v>
      </c>
      <c r="S247" s="26">
        <v>2.6549400000000002E-3</v>
      </c>
      <c r="T247" s="26">
        <v>0</v>
      </c>
      <c r="U247" s="7">
        <f t="shared" si="557"/>
        <v>0.96350000000000002</v>
      </c>
      <c r="V247" s="7">
        <f t="shared" si="558"/>
        <v>0</v>
      </c>
      <c r="W247" s="7">
        <f t="shared" si="559"/>
        <v>724.41769999999997</v>
      </c>
      <c r="X247" s="7">
        <f t="shared" si="560"/>
        <v>0</v>
      </c>
      <c r="Y247" s="7">
        <f t="shared" si="561"/>
        <v>2.6549400000000002E-3</v>
      </c>
      <c r="Z247" s="7">
        <f t="shared" si="562"/>
        <v>0</v>
      </c>
      <c r="AA247" s="7">
        <f t="shared" si="552"/>
        <v>6.5698607114746954E-3</v>
      </c>
      <c r="AB247" s="7">
        <f t="shared" si="563"/>
        <v>0</v>
      </c>
      <c r="AC247" s="7">
        <f t="shared" si="553"/>
        <v>724.41900959510758</v>
      </c>
      <c r="AD247" s="7">
        <f t="shared" si="545"/>
        <v>0</v>
      </c>
      <c r="AE247" s="7">
        <f t="shared" si="564"/>
        <v>-4.5059999999999979E-5</v>
      </c>
      <c r="AF247" s="7">
        <f t="shared" si="546"/>
        <v>0</v>
      </c>
      <c r="AG247" s="7">
        <f t="shared" si="554"/>
        <v>0.98850000000000005</v>
      </c>
      <c r="AH247" s="7">
        <f t="shared" si="555"/>
        <v>0</v>
      </c>
      <c r="AI247" s="7">
        <f t="shared" si="556"/>
        <v>1163.7028</v>
      </c>
      <c r="AJ247" s="7">
        <f t="shared" si="547"/>
        <v>0</v>
      </c>
      <c r="AK247" s="7">
        <f t="shared" si="326"/>
        <v>2.6549400000000002E-3</v>
      </c>
      <c r="AL247" s="7">
        <f t="shared" si="567"/>
        <v>0</v>
      </c>
      <c r="AM247" s="7">
        <f t="shared" si="327"/>
        <v>0.98850000000000005</v>
      </c>
      <c r="AN247" s="7">
        <f t="shared" si="328"/>
        <v>-2.8634945077974625</v>
      </c>
      <c r="AO247" s="7">
        <f t="shared" si="329"/>
        <v>3158.1947224306459</v>
      </c>
      <c r="AP247" s="7">
        <f t="shared" si="548"/>
        <v>3.6499999999999998E-4</v>
      </c>
      <c r="AQ247" s="7">
        <f t="shared" si="330"/>
        <v>2.6549400000000002E-3</v>
      </c>
      <c r="AR247" s="7">
        <f t="shared" si="568"/>
        <v>0</v>
      </c>
      <c r="AS247" s="7">
        <f t="shared" si="331"/>
        <v>19.966503499215463</v>
      </c>
      <c r="AT247" s="7">
        <f t="shared" si="566"/>
        <v>0.11</v>
      </c>
      <c r="AU247" s="7">
        <f t="shared" si="333"/>
        <v>-174.95284119243621</v>
      </c>
      <c r="AV247" s="30">
        <f t="shared" si="549"/>
        <v>0</v>
      </c>
      <c r="AW247" s="7">
        <f t="shared" si="334"/>
        <v>-5.7891025474887253E-3</v>
      </c>
      <c r="AX247" s="7">
        <f t="shared" si="550"/>
        <v>0</v>
      </c>
    </row>
    <row r="248" spans="1:50">
      <c r="A248" t="str">
        <f t="shared" si="565"/>
        <v>PIPE.3162.T9FXE</v>
      </c>
      <c r="B248" t="str">
        <f t="shared" si="551"/>
        <v>SA1_XTD9_PIPE</v>
      </c>
      <c r="C248" s="1" t="s">
        <v>151</v>
      </c>
      <c r="D248" s="2" t="s">
        <v>49</v>
      </c>
      <c r="E248" s="2" t="s">
        <v>97</v>
      </c>
      <c r="F248" s="2" t="s">
        <v>97</v>
      </c>
      <c r="G248" s="2" t="s">
        <v>148</v>
      </c>
      <c r="H248" s="2"/>
      <c r="I248" s="15" t="s">
        <v>149</v>
      </c>
      <c r="J248" s="1"/>
      <c r="K248" s="8">
        <v>73</v>
      </c>
      <c r="L248" s="6" t="s">
        <v>150</v>
      </c>
      <c r="M248" s="6"/>
      <c r="N248" s="6"/>
      <c r="O248" s="26">
        <v>0.99829999999999997</v>
      </c>
      <c r="P248" s="26">
        <v>0</v>
      </c>
      <c r="Q248" s="26">
        <v>728.11770000000001</v>
      </c>
      <c r="R248" s="26">
        <v>0</v>
      </c>
      <c r="S248" s="26">
        <v>2.6549400000000002E-3</v>
      </c>
      <c r="T248" s="26">
        <v>0</v>
      </c>
      <c r="U248" s="7">
        <f t="shared" si="557"/>
        <v>0.97329999999999994</v>
      </c>
      <c r="V248" s="7">
        <f t="shared" si="558"/>
        <v>0</v>
      </c>
      <c r="W248" s="7">
        <f t="shared" si="559"/>
        <v>728.11770000000001</v>
      </c>
      <c r="X248" s="7">
        <f t="shared" si="560"/>
        <v>0</v>
      </c>
      <c r="Y248" s="7">
        <f t="shared" si="561"/>
        <v>2.6549400000000002E-3</v>
      </c>
      <c r="Z248" s="7">
        <f t="shared" si="562"/>
        <v>0</v>
      </c>
      <c r="AA248" s="7">
        <f t="shared" si="552"/>
        <v>6.379837128341781E-3</v>
      </c>
      <c r="AB248" s="7">
        <f t="shared" si="563"/>
        <v>0</v>
      </c>
      <c r="AC248" s="7">
        <f t="shared" si="553"/>
        <v>728.11902256858366</v>
      </c>
      <c r="AD248" s="7">
        <f t="shared" si="545"/>
        <v>0</v>
      </c>
      <c r="AE248" s="7">
        <f t="shared" si="564"/>
        <v>-4.5059999999999979E-5</v>
      </c>
      <c r="AF248" s="7">
        <f t="shared" si="546"/>
        <v>0</v>
      </c>
      <c r="AG248" s="7">
        <f t="shared" si="554"/>
        <v>0.99829999999999997</v>
      </c>
      <c r="AH248" s="7">
        <f t="shared" si="555"/>
        <v>0</v>
      </c>
      <c r="AI248" s="7">
        <f t="shared" si="556"/>
        <v>1167.4028000000001</v>
      </c>
      <c r="AJ248" s="7">
        <f t="shared" si="547"/>
        <v>0</v>
      </c>
      <c r="AK248" s="7">
        <f t="shared" si="326"/>
        <v>2.6549400000000002E-3</v>
      </c>
      <c r="AL248" s="7">
        <f t="shared" si="567"/>
        <v>0</v>
      </c>
      <c r="AM248" s="7">
        <f t="shared" si="327"/>
        <v>0.99829999999999997</v>
      </c>
      <c r="AN248" s="7">
        <f t="shared" si="328"/>
        <v>-2.8648454624216591</v>
      </c>
      <c r="AO248" s="7">
        <f t="shared" si="329"/>
        <v>3161.8947221840135</v>
      </c>
      <c r="AP248" s="7">
        <f t="shared" si="548"/>
        <v>3.6499999999999998E-4</v>
      </c>
      <c r="AQ248" s="7">
        <f t="shared" si="330"/>
        <v>2.6549400000000002E-3</v>
      </c>
      <c r="AR248" s="7">
        <f t="shared" si="568"/>
        <v>0</v>
      </c>
      <c r="AS248" s="7">
        <f t="shared" si="331"/>
        <v>19.945060563691555</v>
      </c>
      <c r="AT248" s="7">
        <f t="shared" si="566"/>
        <v>0.11</v>
      </c>
      <c r="AU248" s="7">
        <f t="shared" si="333"/>
        <v>-171.2528903494497</v>
      </c>
      <c r="AV248" s="30">
        <f t="shared" si="549"/>
        <v>0</v>
      </c>
      <c r="AW248" s="7">
        <f t="shared" si="334"/>
        <v>-5.7891025474887253E-3</v>
      </c>
      <c r="AX248" s="7">
        <f t="shared" si="550"/>
        <v>0</v>
      </c>
    </row>
    <row r="249" spans="1:50">
      <c r="A249" t="str">
        <f t="shared" si="565"/>
        <v>PIPE.3166.T9FXE</v>
      </c>
      <c r="B249" t="str">
        <f t="shared" si="551"/>
        <v>SA1_XTD9_PIPE</v>
      </c>
      <c r="C249" s="1" t="s">
        <v>151</v>
      </c>
      <c r="D249" s="2" t="s">
        <v>49</v>
      </c>
      <c r="E249" s="2" t="s">
        <v>97</v>
      </c>
      <c r="F249" s="2" t="s">
        <v>97</v>
      </c>
      <c r="G249" s="2" t="s">
        <v>148</v>
      </c>
      <c r="H249" s="2"/>
      <c r="I249" s="15" t="s">
        <v>149</v>
      </c>
      <c r="J249" s="1"/>
      <c r="K249" s="8">
        <v>73</v>
      </c>
      <c r="L249" s="6" t="s">
        <v>150</v>
      </c>
      <c r="M249" s="6"/>
      <c r="N249" s="6"/>
      <c r="O249" s="26">
        <v>1.0081</v>
      </c>
      <c r="P249" s="26">
        <v>0</v>
      </c>
      <c r="Q249" s="26">
        <v>731.81769999999995</v>
      </c>
      <c r="R249" s="26">
        <v>0</v>
      </c>
      <c r="S249" s="26">
        <v>2.6549400000000002E-3</v>
      </c>
      <c r="T249" s="26">
        <v>0</v>
      </c>
      <c r="U249" s="7">
        <f t="shared" si="557"/>
        <v>0.98309999999999997</v>
      </c>
      <c r="V249" s="7">
        <f t="shared" si="558"/>
        <v>0</v>
      </c>
      <c r="W249" s="7">
        <f t="shared" si="559"/>
        <v>731.81769999999995</v>
      </c>
      <c r="X249" s="7">
        <f t="shared" si="560"/>
        <v>0</v>
      </c>
      <c r="Y249" s="7">
        <f t="shared" si="561"/>
        <v>2.6549400000000002E-3</v>
      </c>
      <c r="Z249" s="7">
        <f t="shared" si="562"/>
        <v>0</v>
      </c>
      <c r="AA249" s="7">
        <f t="shared" si="552"/>
        <v>6.1898135452093106E-3</v>
      </c>
      <c r="AB249" s="7">
        <f t="shared" si="563"/>
        <v>0</v>
      </c>
      <c r="AC249" s="7">
        <f t="shared" si="553"/>
        <v>731.81903554205951</v>
      </c>
      <c r="AD249" s="7">
        <f t="shared" si="545"/>
        <v>0</v>
      </c>
      <c r="AE249" s="7">
        <f t="shared" si="564"/>
        <v>-4.5059999999999979E-5</v>
      </c>
      <c r="AF249" s="7">
        <f t="shared" si="546"/>
        <v>0</v>
      </c>
      <c r="AG249" s="7">
        <f t="shared" si="554"/>
        <v>1.0081</v>
      </c>
      <c r="AH249" s="7">
        <f t="shared" si="555"/>
        <v>0</v>
      </c>
      <c r="AI249" s="7">
        <f t="shared" si="556"/>
        <v>1171.1027999999999</v>
      </c>
      <c r="AJ249" s="7">
        <f t="shared" si="547"/>
        <v>0</v>
      </c>
      <c r="AK249" s="7">
        <f t="shared" si="326"/>
        <v>2.6549400000000002E-3</v>
      </c>
      <c r="AL249" s="7">
        <f t="shared" si="567"/>
        <v>0</v>
      </c>
      <c r="AM249" s="7">
        <f t="shared" si="327"/>
        <v>1.0081</v>
      </c>
      <c r="AN249" s="7">
        <f t="shared" si="328"/>
        <v>-2.8661964170458556</v>
      </c>
      <c r="AO249" s="7">
        <f t="shared" si="329"/>
        <v>3165.5947219373811</v>
      </c>
      <c r="AP249" s="7">
        <f t="shared" si="548"/>
        <v>3.6499999999999998E-4</v>
      </c>
      <c r="AQ249" s="7">
        <f t="shared" si="330"/>
        <v>2.6549400000000002E-3</v>
      </c>
      <c r="AR249" s="7">
        <f t="shared" si="568"/>
        <v>0</v>
      </c>
      <c r="AS249" s="7">
        <f t="shared" si="331"/>
        <v>19.923617628167648</v>
      </c>
      <c r="AT249" s="7">
        <f t="shared" si="566"/>
        <v>0.11</v>
      </c>
      <c r="AU249" s="7">
        <f t="shared" si="333"/>
        <v>-167.55293950646345</v>
      </c>
      <c r="AV249" s="30">
        <f t="shared" si="549"/>
        <v>0</v>
      </c>
      <c r="AW249" s="7">
        <f t="shared" si="334"/>
        <v>-5.7891025474887253E-3</v>
      </c>
      <c r="AX249" s="7">
        <f t="shared" si="550"/>
        <v>0</v>
      </c>
    </row>
    <row r="250" spans="1:50">
      <c r="A250" t="str">
        <f t="shared" si="565"/>
        <v>PIPE.3170.T9FXE</v>
      </c>
      <c r="B250" t="str">
        <f t="shared" si="551"/>
        <v>SA1_XTD9_PIPE</v>
      </c>
      <c r="C250" s="1" t="s">
        <v>151</v>
      </c>
      <c r="D250" s="2" t="s">
        <v>49</v>
      </c>
      <c r="E250" s="2" t="s">
        <v>97</v>
      </c>
      <c r="F250" s="2" t="s">
        <v>97</v>
      </c>
      <c r="G250" s="2" t="s">
        <v>148</v>
      </c>
      <c r="H250" s="2"/>
      <c r="I250" s="15" t="s">
        <v>149</v>
      </c>
      <c r="J250" s="1"/>
      <c r="K250" s="8">
        <v>73</v>
      </c>
      <c r="L250" s="6" t="s">
        <v>150</v>
      </c>
      <c r="M250" s="6"/>
      <c r="N250" s="6"/>
      <c r="O250" s="26">
        <v>1.0203</v>
      </c>
      <c r="P250" s="26">
        <v>0</v>
      </c>
      <c r="Q250" s="26">
        <v>736.41769999999997</v>
      </c>
      <c r="R250" s="26">
        <v>0</v>
      </c>
      <c r="S250" s="26">
        <v>2.6549400000000002E-3</v>
      </c>
      <c r="T250" s="26">
        <v>0</v>
      </c>
      <c r="U250" s="7">
        <f t="shared" si="557"/>
        <v>0.99529999999999996</v>
      </c>
      <c r="V250" s="7">
        <f t="shared" si="558"/>
        <v>0</v>
      </c>
      <c r="W250" s="7">
        <f t="shared" si="559"/>
        <v>736.41769999999997</v>
      </c>
      <c r="X250" s="7">
        <f t="shared" si="560"/>
        <v>0</v>
      </c>
      <c r="Y250" s="7">
        <f t="shared" si="561"/>
        <v>2.6549400000000002E-3</v>
      </c>
      <c r="Z250" s="7">
        <f t="shared" si="562"/>
        <v>0</v>
      </c>
      <c r="AA250" s="7">
        <f t="shared" si="552"/>
        <v>5.9697841665306006E-3</v>
      </c>
      <c r="AB250" s="7">
        <f t="shared" si="563"/>
        <v>0</v>
      </c>
      <c r="AC250" s="7">
        <f t="shared" si="553"/>
        <v>736.41905171502981</v>
      </c>
      <c r="AD250" s="7">
        <f t="shared" si="545"/>
        <v>0</v>
      </c>
      <c r="AE250" s="7">
        <f t="shared" si="564"/>
        <v>-4.5059999999999979E-5</v>
      </c>
      <c r="AF250" s="7">
        <f t="shared" si="546"/>
        <v>0</v>
      </c>
      <c r="AG250" s="7">
        <f t="shared" si="554"/>
        <v>1.0203</v>
      </c>
      <c r="AH250" s="7">
        <f t="shared" si="555"/>
        <v>0</v>
      </c>
      <c r="AI250" s="7">
        <f t="shared" si="556"/>
        <v>1175.7028</v>
      </c>
      <c r="AJ250" s="7">
        <f t="shared" si="547"/>
        <v>0</v>
      </c>
      <c r="AK250" s="7">
        <f t="shared" si="326"/>
        <v>2.6549400000000002E-3</v>
      </c>
      <c r="AL250" s="7">
        <f t="shared" si="567"/>
        <v>0</v>
      </c>
      <c r="AM250" s="7">
        <f t="shared" si="327"/>
        <v>1.0203</v>
      </c>
      <c r="AN250" s="7">
        <f t="shared" si="328"/>
        <v>-2.8678759822543163</v>
      </c>
      <c r="AO250" s="7">
        <f t="shared" si="329"/>
        <v>3170.1947216307576</v>
      </c>
      <c r="AP250" s="7">
        <f t="shared" si="548"/>
        <v>3.6499999999999998E-4</v>
      </c>
      <c r="AQ250" s="7">
        <f t="shared" si="330"/>
        <v>2.6549400000000002E-3</v>
      </c>
      <c r="AR250" s="7">
        <f t="shared" si="568"/>
        <v>0</v>
      </c>
      <c r="AS250" s="7">
        <f t="shared" si="331"/>
        <v>19.896975059100338</v>
      </c>
      <c r="AT250" s="7">
        <f t="shared" si="566"/>
        <v>0.11</v>
      </c>
      <c r="AU250" s="7">
        <f t="shared" si="333"/>
        <v>-162.95300048365948</v>
      </c>
      <c r="AV250" s="30">
        <f t="shared" si="549"/>
        <v>0</v>
      </c>
      <c r="AW250" s="7">
        <f t="shared" si="334"/>
        <v>-5.7891025474887253E-3</v>
      </c>
      <c r="AX250" s="7">
        <f t="shared" si="550"/>
        <v>0</v>
      </c>
    </row>
    <row r="251" spans="1:50">
      <c r="A251" t="str">
        <f t="shared" si="565"/>
        <v>PIPE.3172.T9FXE</v>
      </c>
      <c r="B251" t="str">
        <f t="shared" si="551"/>
        <v>SA1_XTD9_PIPE</v>
      </c>
      <c r="C251" s="1" t="s">
        <v>151</v>
      </c>
      <c r="D251" s="2" t="s">
        <v>49</v>
      </c>
      <c r="E251" s="2" t="s">
        <v>97</v>
      </c>
      <c r="F251" s="2" t="s">
        <v>97</v>
      </c>
      <c r="G251" s="2" t="s">
        <v>148</v>
      </c>
      <c r="H251" s="2"/>
      <c r="I251" s="15" t="s">
        <v>149</v>
      </c>
      <c r="J251" s="1"/>
      <c r="K251" s="8">
        <v>73</v>
      </c>
      <c r="L251" s="6" t="s">
        <v>150</v>
      </c>
      <c r="M251" s="6"/>
      <c r="N251" s="6"/>
      <c r="O251" s="26">
        <v>1.0248999999999999</v>
      </c>
      <c r="P251" s="26">
        <v>0</v>
      </c>
      <c r="Q251" s="26">
        <v>738.1377</v>
      </c>
      <c r="R251" s="26">
        <v>0</v>
      </c>
      <c r="S251" s="26">
        <v>2.6549400000000002E-3</v>
      </c>
      <c r="T251" s="26">
        <v>0</v>
      </c>
      <c r="U251" s="7">
        <f t="shared" si="557"/>
        <v>0.9998999999999999</v>
      </c>
      <c r="V251" s="7">
        <f t="shared" si="558"/>
        <v>0</v>
      </c>
      <c r="W251" s="7">
        <f t="shared" si="559"/>
        <v>738.1377</v>
      </c>
      <c r="X251" s="7">
        <f t="shared" si="560"/>
        <v>0</v>
      </c>
      <c r="Y251" s="7">
        <f t="shared" si="561"/>
        <v>2.6549400000000002E-3</v>
      </c>
      <c r="Z251" s="7">
        <f t="shared" si="562"/>
        <v>0</v>
      </c>
      <c r="AA251" s="7">
        <f t="shared" si="552"/>
        <v>5.9257730419985943E-3</v>
      </c>
      <c r="AB251" s="7">
        <f t="shared" si="563"/>
        <v>0</v>
      </c>
      <c r="AC251" s="7">
        <f t="shared" si="553"/>
        <v>738.1390578656185</v>
      </c>
      <c r="AD251" s="7">
        <f t="shared" si="545"/>
        <v>0</v>
      </c>
      <c r="AE251" s="7">
        <f t="shared" si="564"/>
        <v>-4.5059999999999979E-5</v>
      </c>
      <c r="AF251" s="7">
        <f t="shared" si="546"/>
        <v>0</v>
      </c>
      <c r="AG251" s="7">
        <f t="shared" si="554"/>
        <v>1.0248999999999999</v>
      </c>
      <c r="AH251" s="7">
        <f t="shared" si="555"/>
        <v>0</v>
      </c>
      <c r="AI251" s="7">
        <f t="shared" si="556"/>
        <v>1177.4228000000001</v>
      </c>
      <c r="AJ251" s="7">
        <f t="shared" si="547"/>
        <v>0</v>
      </c>
      <c r="AK251" s="7">
        <f t="shared" si="326"/>
        <v>2.6549400000000002E-3</v>
      </c>
      <c r="AL251" s="7">
        <f t="shared" si="567"/>
        <v>0</v>
      </c>
      <c r="AM251" s="7">
        <f t="shared" si="327"/>
        <v>1.0248999999999999</v>
      </c>
      <c r="AN251" s="7">
        <f t="shared" si="328"/>
        <v>-2.8685039935931322</v>
      </c>
      <c r="AO251" s="7">
        <f t="shared" si="329"/>
        <v>3171.9147215161074</v>
      </c>
      <c r="AP251" s="7">
        <f t="shared" si="548"/>
        <v>3.6499999999999998E-4</v>
      </c>
      <c r="AQ251" s="7">
        <f t="shared" si="330"/>
        <v>2.6549400000000002E-3</v>
      </c>
      <c r="AR251" s="7">
        <f t="shared" si="568"/>
        <v>0</v>
      </c>
      <c r="AS251" s="7">
        <f t="shared" si="331"/>
        <v>19.887051314519841</v>
      </c>
      <c r="AT251" s="7">
        <f t="shared" si="566"/>
        <v>0.11</v>
      </c>
      <c r="AU251" s="7">
        <f t="shared" si="333"/>
        <v>-161.23302296075587</v>
      </c>
      <c r="AV251" s="30">
        <f t="shared" si="549"/>
        <v>0</v>
      </c>
      <c r="AW251" s="7">
        <f t="shared" si="334"/>
        <v>-5.7891025474887253E-3</v>
      </c>
      <c r="AX251" s="7">
        <f t="shared" si="550"/>
        <v>0</v>
      </c>
    </row>
    <row r="252" spans="1:50">
      <c r="A252" t="str">
        <f t="shared" si="565"/>
        <v>PIPE.3177.T9FXE</v>
      </c>
      <c r="B252" t="str">
        <f t="shared" si="551"/>
        <v>SA1_XTD9_PIPE</v>
      </c>
      <c r="C252" s="1" t="s">
        <v>151</v>
      </c>
      <c r="D252" s="2" t="s">
        <v>49</v>
      </c>
      <c r="E252" s="2" t="s">
        <v>97</v>
      </c>
      <c r="F252" s="2" t="s">
        <v>97</v>
      </c>
      <c r="G252" s="2" t="s">
        <v>148</v>
      </c>
      <c r="H252" s="2"/>
      <c r="I252" s="15" t="s">
        <v>149</v>
      </c>
      <c r="J252" s="1"/>
      <c r="K252" s="8">
        <v>73</v>
      </c>
      <c r="L252" s="6" t="s">
        <v>150</v>
      </c>
      <c r="M252" s="6"/>
      <c r="N252" s="6"/>
      <c r="O252" s="26">
        <v>1.0370999999999999</v>
      </c>
      <c r="P252" s="26">
        <v>0</v>
      </c>
      <c r="Q252" s="26">
        <v>742.73760000000004</v>
      </c>
      <c r="R252" s="26">
        <v>0</v>
      </c>
      <c r="S252" s="26">
        <v>2.6549400000000002E-3</v>
      </c>
      <c r="T252" s="26">
        <v>0</v>
      </c>
      <c r="U252" s="7">
        <f t="shared" si="557"/>
        <v>1.0121</v>
      </c>
      <c r="V252" s="7">
        <f t="shared" si="558"/>
        <v>0</v>
      </c>
      <c r="W252" s="7">
        <f t="shared" si="559"/>
        <v>742.73760000000004</v>
      </c>
      <c r="X252" s="7">
        <f t="shared" si="560"/>
        <v>0</v>
      </c>
      <c r="Y252" s="7">
        <f t="shared" si="561"/>
        <v>2.6549400000000002E-3</v>
      </c>
      <c r="Z252" s="7">
        <f t="shared" si="562"/>
        <v>0</v>
      </c>
      <c r="AA252" s="7">
        <f t="shared" si="552"/>
        <v>5.7060136629920599E-3</v>
      </c>
      <c r="AB252" s="7">
        <f t="shared" si="563"/>
        <v>0</v>
      </c>
      <c r="AC252" s="7">
        <f t="shared" si="553"/>
        <v>742.7389740389533</v>
      </c>
      <c r="AD252" s="7">
        <f t="shared" si="545"/>
        <v>0</v>
      </c>
      <c r="AE252" s="7">
        <f t="shared" si="564"/>
        <v>-4.5059999999999979E-5</v>
      </c>
      <c r="AF252" s="7">
        <f t="shared" si="546"/>
        <v>0</v>
      </c>
      <c r="AG252" s="7">
        <f t="shared" si="554"/>
        <v>1.0370999999999999</v>
      </c>
      <c r="AH252" s="7">
        <f t="shared" si="555"/>
        <v>0</v>
      </c>
      <c r="AI252" s="7">
        <f t="shared" si="556"/>
        <v>1182.0227</v>
      </c>
      <c r="AJ252" s="7">
        <f t="shared" si="547"/>
        <v>0</v>
      </c>
      <c r="AK252" s="7">
        <f t="shared" si="326"/>
        <v>2.6549400000000002E-3</v>
      </c>
      <c r="AL252" s="7">
        <f t="shared" si="567"/>
        <v>0</v>
      </c>
      <c r="AM252" s="7">
        <f t="shared" si="327"/>
        <v>1.0370999999999999</v>
      </c>
      <c r="AN252" s="7">
        <f t="shared" si="328"/>
        <v>-2.870183522289306</v>
      </c>
      <c r="AO252" s="7">
        <f t="shared" si="329"/>
        <v>3176.5146212094896</v>
      </c>
      <c r="AP252" s="7">
        <f t="shared" si="548"/>
        <v>3.6499999999999998E-4</v>
      </c>
      <c r="AQ252" s="7">
        <f t="shared" si="330"/>
        <v>2.6549400000000002E-3</v>
      </c>
      <c r="AR252" s="7">
        <f t="shared" si="568"/>
        <v>0</v>
      </c>
      <c r="AS252" s="7">
        <f t="shared" si="331"/>
        <v>19.860409589846761</v>
      </c>
      <c r="AT252" s="7">
        <f t="shared" si="566"/>
        <v>0.11</v>
      </c>
      <c r="AU252" s="7">
        <f t="shared" si="333"/>
        <v>-156.63318393438703</v>
      </c>
      <c r="AV252" s="30">
        <f t="shared" si="549"/>
        <v>0</v>
      </c>
      <c r="AW252" s="7">
        <f t="shared" si="334"/>
        <v>-5.7891025474887253E-3</v>
      </c>
      <c r="AX252" s="7">
        <f t="shared" si="550"/>
        <v>0</v>
      </c>
    </row>
    <row r="253" spans="1:50">
      <c r="A253" t="str">
        <f t="shared" si="565"/>
        <v>PIPE.3180.T9FXE</v>
      </c>
      <c r="B253" t="str">
        <f t="shared" si="551"/>
        <v>SA1_XTD9_PIPE</v>
      </c>
      <c r="C253" s="1" t="s">
        <v>151</v>
      </c>
      <c r="D253" s="2" t="s">
        <v>49</v>
      </c>
      <c r="E253" s="2" t="s">
        <v>97</v>
      </c>
      <c r="F253" s="2" t="s">
        <v>97</v>
      </c>
      <c r="G253" s="2" t="s">
        <v>148</v>
      </c>
      <c r="H253" s="2"/>
      <c r="I253" s="15" t="s">
        <v>149</v>
      </c>
      <c r="J253" s="1"/>
      <c r="K253" s="8">
        <v>73</v>
      </c>
      <c r="L253" s="6" t="s">
        <v>150</v>
      </c>
      <c r="M253" s="6"/>
      <c r="N253" s="6"/>
      <c r="O253" s="26">
        <v>1.0468999999999999</v>
      </c>
      <c r="P253" s="26">
        <v>0</v>
      </c>
      <c r="Q253" s="26">
        <v>746.43759999999997</v>
      </c>
      <c r="R253" s="26">
        <v>0</v>
      </c>
      <c r="S253" s="26">
        <v>2.6549400000000002E-3</v>
      </c>
      <c r="T253" s="26">
        <v>0</v>
      </c>
      <c r="U253" s="7">
        <f t="shared" si="557"/>
        <v>1.0219</v>
      </c>
      <c r="V253" s="7">
        <f t="shared" si="558"/>
        <v>0</v>
      </c>
      <c r="W253" s="7">
        <f t="shared" si="559"/>
        <v>746.43759999999997</v>
      </c>
      <c r="X253" s="7">
        <f t="shared" si="560"/>
        <v>0</v>
      </c>
      <c r="Y253" s="7">
        <f t="shared" si="561"/>
        <v>2.6549400000000002E-3</v>
      </c>
      <c r="Z253" s="7">
        <f t="shared" si="562"/>
        <v>0</v>
      </c>
      <c r="AA253" s="7">
        <f t="shared" si="552"/>
        <v>5.5159900798595896E-3</v>
      </c>
      <c r="AB253" s="7">
        <f t="shared" si="563"/>
        <v>0</v>
      </c>
      <c r="AC253" s="7">
        <f t="shared" si="553"/>
        <v>746.43898701242915</v>
      </c>
      <c r="AD253" s="7">
        <f t="shared" si="545"/>
        <v>0</v>
      </c>
      <c r="AE253" s="7">
        <f t="shared" si="564"/>
        <v>-4.5059999999999979E-5</v>
      </c>
      <c r="AF253" s="7">
        <f t="shared" si="546"/>
        <v>0</v>
      </c>
      <c r="AG253" s="7">
        <f t="shared" si="554"/>
        <v>1.0468999999999999</v>
      </c>
      <c r="AH253" s="7">
        <f t="shared" si="555"/>
        <v>0</v>
      </c>
      <c r="AI253" s="7">
        <f t="shared" si="556"/>
        <v>1185.7227</v>
      </c>
      <c r="AJ253" s="7">
        <f t="shared" si="547"/>
        <v>0</v>
      </c>
      <c r="AK253" s="7">
        <f t="shared" si="326"/>
        <v>2.6549400000000002E-3</v>
      </c>
      <c r="AL253" s="7">
        <f t="shared" si="567"/>
        <v>0</v>
      </c>
      <c r="AM253" s="7">
        <f t="shared" si="327"/>
        <v>1.0468999999999999</v>
      </c>
      <c r="AN253" s="7">
        <f t="shared" si="328"/>
        <v>-2.8715344769135025</v>
      </c>
      <c r="AO253" s="7">
        <f t="shared" si="329"/>
        <v>3180.2146209628577</v>
      </c>
      <c r="AP253" s="7">
        <f t="shared" si="548"/>
        <v>3.6499999999999998E-4</v>
      </c>
      <c r="AQ253" s="7">
        <f t="shared" si="330"/>
        <v>2.6549400000000002E-3</v>
      </c>
      <c r="AR253" s="7">
        <f t="shared" si="568"/>
        <v>0</v>
      </c>
      <c r="AS253" s="7">
        <f t="shared" si="331"/>
        <v>19.838966654322853</v>
      </c>
      <c r="AT253" s="7">
        <f t="shared" si="566"/>
        <v>0.11</v>
      </c>
      <c r="AU253" s="7">
        <f t="shared" si="333"/>
        <v>-152.93323309140055</v>
      </c>
      <c r="AV253" s="30">
        <f t="shared" si="549"/>
        <v>0</v>
      </c>
      <c r="AW253" s="7">
        <f t="shared" si="334"/>
        <v>-5.7891025474887253E-3</v>
      </c>
      <c r="AX253" s="7">
        <f t="shared" si="550"/>
        <v>0</v>
      </c>
    </row>
    <row r="254" spans="1:50">
      <c r="A254" t="str">
        <f t="shared" si="565"/>
        <v>PIPE.3184.T9FXE</v>
      </c>
      <c r="B254" t="str">
        <f t="shared" si="551"/>
        <v>SA1_XTD9_PIPE</v>
      </c>
      <c r="C254" s="1" t="s">
        <v>151</v>
      </c>
      <c r="D254" s="2" t="s">
        <v>49</v>
      </c>
      <c r="E254" s="2" t="s">
        <v>97</v>
      </c>
      <c r="F254" s="2" t="s">
        <v>97</v>
      </c>
      <c r="G254" s="2" t="s">
        <v>148</v>
      </c>
      <c r="H254" s="2"/>
      <c r="I254" s="15" t="s">
        <v>149</v>
      </c>
      <c r="J254" s="1"/>
      <c r="K254" s="8">
        <v>73</v>
      </c>
      <c r="L254" s="6" t="s">
        <v>150</v>
      </c>
      <c r="M254" s="6"/>
      <c r="N254" s="6"/>
      <c r="O254" s="26">
        <v>1.0568</v>
      </c>
      <c r="P254" s="26">
        <v>0</v>
      </c>
      <c r="Q254" s="26">
        <v>750.13760000000002</v>
      </c>
      <c r="R254" s="26">
        <v>0</v>
      </c>
      <c r="S254" s="26">
        <v>2.6549400000000002E-3</v>
      </c>
      <c r="T254" s="26">
        <v>0</v>
      </c>
      <c r="U254" s="7">
        <f t="shared" si="557"/>
        <v>1.0318000000000001</v>
      </c>
      <c r="V254" s="7">
        <f t="shared" si="558"/>
        <v>0</v>
      </c>
      <c r="W254" s="7">
        <f t="shared" si="559"/>
        <v>750.13760000000002</v>
      </c>
      <c r="X254" s="7">
        <f t="shared" si="560"/>
        <v>0</v>
      </c>
      <c r="Y254" s="7">
        <f t="shared" si="561"/>
        <v>2.6549400000000002E-3</v>
      </c>
      <c r="Z254" s="7">
        <f t="shared" si="562"/>
        <v>0</v>
      </c>
      <c r="AA254" s="7">
        <f t="shared" si="552"/>
        <v>5.4259661322269004E-3</v>
      </c>
      <c r="AB254" s="7">
        <f t="shared" si="563"/>
        <v>0</v>
      </c>
      <c r="AC254" s="7">
        <f t="shared" si="553"/>
        <v>750.13900025590488</v>
      </c>
      <c r="AD254" s="7">
        <f t="shared" si="545"/>
        <v>0</v>
      </c>
      <c r="AE254" s="7">
        <f t="shared" si="564"/>
        <v>-4.5059999999999979E-5</v>
      </c>
      <c r="AF254" s="7">
        <f t="shared" si="546"/>
        <v>0</v>
      </c>
      <c r="AG254" s="7">
        <f t="shared" si="554"/>
        <v>1.0568</v>
      </c>
      <c r="AH254" s="7">
        <f t="shared" si="555"/>
        <v>0</v>
      </c>
      <c r="AI254" s="7">
        <f t="shared" si="556"/>
        <v>1189.4227000000001</v>
      </c>
      <c r="AJ254" s="7">
        <f t="shared" si="547"/>
        <v>0</v>
      </c>
      <c r="AK254" s="7">
        <f t="shared" si="326"/>
        <v>2.6549400000000002E-3</v>
      </c>
      <c r="AL254" s="7">
        <f t="shared" si="567"/>
        <v>0</v>
      </c>
      <c r="AM254" s="7">
        <f t="shared" si="327"/>
        <v>1.0568</v>
      </c>
      <c r="AN254" s="7">
        <f t="shared" si="328"/>
        <v>-2.872885431537699</v>
      </c>
      <c r="AO254" s="7">
        <f t="shared" si="329"/>
        <v>3183.9146207162257</v>
      </c>
      <c r="AP254" s="7">
        <f t="shared" si="548"/>
        <v>3.6499999999999998E-4</v>
      </c>
      <c r="AQ254" s="7">
        <f t="shared" si="330"/>
        <v>2.6549400000000002E-3</v>
      </c>
      <c r="AR254" s="7">
        <f t="shared" si="568"/>
        <v>0</v>
      </c>
      <c r="AS254" s="7">
        <f t="shared" si="331"/>
        <v>19.817623715233868</v>
      </c>
      <c r="AT254" s="7">
        <f t="shared" si="566"/>
        <v>0.11</v>
      </c>
      <c r="AU254" s="7">
        <f t="shared" si="333"/>
        <v>-149.23328140401983</v>
      </c>
      <c r="AV254" s="30">
        <f t="shared" si="549"/>
        <v>0</v>
      </c>
      <c r="AW254" s="7">
        <f t="shared" si="334"/>
        <v>-5.7891025474887253E-3</v>
      </c>
      <c r="AX254" s="7">
        <f t="shared" si="550"/>
        <v>0</v>
      </c>
    </row>
    <row r="255" spans="1:50">
      <c r="A255" t="str">
        <f t="shared" si="565"/>
        <v>PIPE.3190.T9FXE</v>
      </c>
      <c r="B255" t="str">
        <f t="shared" si="551"/>
        <v>SA1_XTD9_PIPE</v>
      </c>
      <c r="C255" s="1" t="s">
        <v>151</v>
      </c>
      <c r="D255" s="2" t="s">
        <v>49</v>
      </c>
      <c r="E255" s="2" t="s">
        <v>97</v>
      </c>
      <c r="F255" s="2" t="s">
        <v>97</v>
      </c>
      <c r="G255" s="2" t="s">
        <v>148</v>
      </c>
      <c r="H255" s="2"/>
      <c r="I255" s="15" t="s">
        <v>149</v>
      </c>
      <c r="J255" s="1"/>
      <c r="K255" s="8">
        <v>73</v>
      </c>
      <c r="L255" s="6" t="s">
        <v>150</v>
      </c>
      <c r="M255" s="6"/>
      <c r="N255" s="6"/>
      <c r="O255" s="26">
        <v>1.0727</v>
      </c>
      <c r="P255" s="26">
        <v>0</v>
      </c>
      <c r="Q255" s="26">
        <v>756.13760000000002</v>
      </c>
      <c r="R255" s="26">
        <v>0</v>
      </c>
      <c r="S255" s="26">
        <v>2.6549400000000002E-3</v>
      </c>
      <c r="T255" s="26">
        <v>0</v>
      </c>
      <c r="U255" s="7">
        <f t="shared" si="557"/>
        <v>1.0477000000000001</v>
      </c>
      <c r="V255" s="7">
        <f t="shared" si="558"/>
        <v>0</v>
      </c>
      <c r="W255" s="7">
        <f t="shared" si="559"/>
        <v>756.13760000000002</v>
      </c>
      <c r="X255" s="7">
        <f t="shared" si="560"/>
        <v>0</v>
      </c>
      <c r="Y255" s="7">
        <f t="shared" si="561"/>
        <v>2.6549400000000002E-3</v>
      </c>
      <c r="Z255" s="7">
        <f t="shared" si="562"/>
        <v>0</v>
      </c>
      <c r="AA255" s="7">
        <f t="shared" si="552"/>
        <v>5.125927859755075E-3</v>
      </c>
      <c r="AB255" s="7">
        <f t="shared" si="563"/>
        <v>0</v>
      </c>
      <c r="AC255" s="7">
        <f t="shared" si="553"/>
        <v>756.1390213158661</v>
      </c>
      <c r="AD255" s="7">
        <f t="shared" si="545"/>
        <v>0</v>
      </c>
      <c r="AE255" s="7">
        <f t="shared" si="564"/>
        <v>-4.5059999999999979E-5</v>
      </c>
      <c r="AF255" s="7">
        <f t="shared" si="546"/>
        <v>0</v>
      </c>
      <c r="AG255" s="7">
        <f t="shared" si="554"/>
        <v>1.0727</v>
      </c>
      <c r="AH255" s="7">
        <f t="shared" si="555"/>
        <v>0</v>
      </c>
      <c r="AI255" s="7">
        <f t="shared" si="556"/>
        <v>1195.4227000000001</v>
      </c>
      <c r="AJ255" s="7">
        <f t="shared" si="547"/>
        <v>0</v>
      </c>
      <c r="AK255" s="7">
        <f t="shared" si="326"/>
        <v>2.6549400000000002E-3</v>
      </c>
      <c r="AL255" s="7">
        <f t="shared" si="567"/>
        <v>0</v>
      </c>
      <c r="AM255" s="7">
        <f t="shared" si="327"/>
        <v>1.0727</v>
      </c>
      <c r="AN255" s="7">
        <f t="shared" si="328"/>
        <v>-2.8750761687661264</v>
      </c>
      <c r="AO255" s="7">
        <f t="shared" si="329"/>
        <v>3189.9146203162813</v>
      </c>
      <c r="AP255" s="7">
        <f t="shared" si="548"/>
        <v>3.6499999999999998E-4</v>
      </c>
      <c r="AQ255" s="7">
        <f t="shared" si="330"/>
        <v>2.6549400000000002E-3</v>
      </c>
      <c r="AR255" s="7">
        <f t="shared" si="568"/>
        <v>0</v>
      </c>
      <c r="AS255" s="7">
        <f t="shared" si="331"/>
        <v>19.782859495176311</v>
      </c>
      <c r="AT255" s="7">
        <f t="shared" si="566"/>
        <v>0.11</v>
      </c>
      <c r="AU255" s="7">
        <f t="shared" si="333"/>
        <v>-143.23336104963147</v>
      </c>
      <c r="AV255" s="30">
        <f t="shared" si="549"/>
        <v>0</v>
      </c>
      <c r="AW255" s="7">
        <f t="shared" si="334"/>
        <v>-5.7891025474887253E-3</v>
      </c>
      <c r="AX255" s="7">
        <f t="shared" si="550"/>
        <v>0</v>
      </c>
    </row>
    <row r="256" spans="1:50">
      <c r="A256" t="str">
        <f t="shared" si="565"/>
        <v>PIPE.3195.T9FXE</v>
      </c>
      <c r="B256" t="str">
        <f t="shared" si="551"/>
        <v>SA1_XTD9_PIPE</v>
      </c>
      <c r="C256" s="1" t="s">
        <v>151</v>
      </c>
      <c r="D256" s="2" t="s">
        <v>49</v>
      </c>
      <c r="E256" s="2" t="s">
        <v>97</v>
      </c>
      <c r="F256" s="2" t="s">
        <v>97</v>
      </c>
      <c r="G256" s="2" t="s">
        <v>148</v>
      </c>
      <c r="H256" s="2"/>
      <c r="I256" s="15" t="s">
        <v>149</v>
      </c>
      <c r="J256" s="1"/>
      <c r="K256" s="8">
        <v>73</v>
      </c>
      <c r="L256" s="6" t="s">
        <v>150</v>
      </c>
      <c r="M256" s="6"/>
      <c r="N256" s="6"/>
      <c r="O256" s="26">
        <v>1.0849</v>
      </c>
      <c r="P256" s="26">
        <v>0</v>
      </c>
      <c r="Q256" s="26">
        <v>760.73760000000004</v>
      </c>
      <c r="R256" s="26">
        <v>0</v>
      </c>
      <c r="S256" s="26">
        <v>2.6549400000000002E-3</v>
      </c>
      <c r="T256" s="26">
        <v>0</v>
      </c>
      <c r="U256" s="7">
        <f t="shared" si="557"/>
        <v>1.0599000000000001</v>
      </c>
      <c r="V256" s="7">
        <f t="shared" si="558"/>
        <v>0</v>
      </c>
      <c r="W256" s="7">
        <f t="shared" si="559"/>
        <v>760.73760000000004</v>
      </c>
      <c r="X256" s="7">
        <f t="shared" si="560"/>
        <v>0</v>
      </c>
      <c r="Y256" s="7">
        <f t="shared" si="561"/>
        <v>2.6549400000000002E-3</v>
      </c>
      <c r="Z256" s="7">
        <f t="shared" si="562"/>
        <v>0</v>
      </c>
      <c r="AA256" s="7">
        <f t="shared" si="552"/>
        <v>4.9058984810763651E-3</v>
      </c>
      <c r="AB256" s="7">
        <f t="shared" si="563"/>
        <v>0</v>
      </c>
      <c r="AC256" s="7">
        <f t="shared" si="553"/>
        <v>760.73903748883617</v>
      </c>
      <c r="AD256" s="7">
        <f t="shared" si="545"/>
        <v>0</v>
      </c>
      <c r="AE256" s="7">
        <f t="shared" si="564"/>
        <v>-4.5059999999999979E-5</v>
      </c>
      <c r="AF256" s="7">
        <f t="shared" si="546"/>
        <v>0</v>
      </c>
      <c r="AG256" s="7">
        <f t="shared" si="554"/>
        <v>1.0849</v>
      </c>
      <c r="AH256" s="7">
        <f t="shared" si="555"/>
        <v>0</v>
      </c>
      <c r="AI256" s="7">
        <f t="shared" si="556"/>
        <v>1200.0227</v>
      </c>
      <c r="AJ256" s="7">
        <f t="shared" si="547"/>
        <v>0</v>
      </c>
      <c r="AK256" s="7">
        <f t="shared" si="326"/>
        <v>2.6549400000000002E-3</v>
      </c>
      <c r="AL256" s="7">
        <f t="shared" si="567"/>
        <v>0</v>
      </c>
      <c r="AM256" s="7">
        <f t="shared" si="327"/>
        <v>1.0849</v>
      </c>
      <c r="AN256" s="7">
        <f t="shared" si="328"/>
        <v>-2.8767557339745871</v>
      </c>
      <c r="AO256" s="7">
        <f t="shared" si="329"/>
        <v>3194.5146200096574</v>
      </c>
      <c r="AP256" s="7">
        <f t="shared" si="548"/>
        <v>3.6499999999999998E-4</v>
      </c>
      <c r="AQ256" s="7">
        <f t="shared" si="330"/>
        <v>2.6549400000000002E-3</v>
      </c>
      <c r="AR256" s="7">
        <f t="shared" si="568"/>
        <v>0</v>
      </c>
      <c r="AS256" s="7">
        <f t="shared" si="331"/>
        <v>19.756216926109005</v>
      </c>
      <c r="AT256" s="7">
        <f t="shared" si="566"/>
        <v>0.11</v>
      </c>
      <c r="AU256" s="7">
        <f t="shared" si="333"/>
        <v>-138.6334220268277</v>
      </c>
      <c r="AV256" s="30">
        <f t="shared" si="549"/>
        <v>0</v>
      </c>
      <c r="AW256" s="7">
        <f t="shared" si="334"/>
        <v>-5.7891025474887253E-3</v>
      </c>
      <c r="AX256" s="7">
        <f t="shared" si="550"/>
        <v>0</v>
      </c>
    </row>
    <row r="257" spans="1:50">
      <c r="A257" t="str">
        <f t="shared" si="565"/>
        <v>PIPE.3198.T9FXE</v>
      </c>
      <c r="B257" t="str">
        <f t="shared" si="551"/>
        <v>SA1_XTD9_PIPE</v>
      </c>
      <c r="C257" s="1" t="s">
        <v>151</v>
      </c>
      <c r="D257" s="2" t="s">
        <v>49</v>
      </c>
      <c r="E257" s="2" t="s">
        <v>97</v>
      </c>
      <c r="F257" s="2" t="s">
        <v>97</v>
      </c>
      <c r="G257" s="2" t="s">
        <v>148</v>
      </c>
      <c r="H257" s="2"/>
      <c r="I257" s="15" t="s">
        <v>149</v>
      </c>
      <c r="J257" s="1"/>
      <c r="K257" s="8">
        <v>73</v>
      </c>
      <c r="L257" s="6" t="s">
        <v>150</v>
      </c>
      <c r="M257" s="6"/>
      <c r="N257" s="6"/>
      <c r="O257" s="26">
        <v>1.0929</v>
      </c>
      <c r="P257" s="26">
        <v>0</v>
      </c>
      <c r="Q257" s="26">
        <v>763.73760000000004</v>
      </c>
      <c r="R257" s="26">
        <v>0</v>
      </c>
      <c r="S257" s="26">
        <v>2.6549400000000002E-3</v>
      </c>
      <c r="T257" s="26">
        <v>0</v>
      </c>
      <c r="U257" s="7">
        <f t="shared" si="557"/>
        <v>1.0679000000000001</v>
      </c>
      <c r="V257" s="7">
        <f t="shared" si="558"/>
        <v>0</v>
      </c>
      <c r="W257" s="7">
        <f t="shared" si="559"/>
        <v>763.73760000000004</v>
      </c>
      <c r="X257" s="7">
        <f t="shared" si="560"/>
        <v>0</v>
      </c>
      <c r="Y257" s="7">
        <f t="shared" si="561"/>
        <v>2.6549400000000002E-3</v>
      </c>
      <c r="Z257" s="7">
        <f t="shared" si="562"/>
        <v>0</v>
      </c>
      <c r="AA257" s="7">
        <f t="shared" si="552"/>
        <v>4.805879162590676E-3</v>
      </c>
      <c r="AB257" s="7">
        <f t="shared" si="563"/>
        <v>0</v>
      </c>
      <c r="AC257" s="7">
        <f t="shared" si="553"/>
        <v>763.73904815381661</v>
      </c>
      <c r="AD257" s="7">
        <f t="shared" si="545"/>
        <v>0</v>
      </c>
      <c r="AE257" s="7">
        <f t="shared" si="564"/>
        <v>-4.5059999999999979E-5</v>
      </c>
      <c r="AF257" s="7">
        <f t="shared" si="546"/>
        <v>0</v>
      </c>
      <c r="AG257" s="7">
        <f t="shared" si="554"/>
        <v>1.0929</v>
      </c>
      <c r="AH257" s="7">
        <f t="shared" si="555"/>
        <v>0</v>
      </c>
      <c r="AI257" s="7">
        <f t="shared" si="556"/>
        <v>1203.0227</v>
      </c>
      <c r="AJ257" s="7">
        <f t="shared" si="547"/>
        <v>0</v>
      </c>
      <c r="AK257" s="7">
        <f t="shared" si="326"/>
        <v>2.6549400000000002E-3</v>
      </c>
      <c r="AL257" s="7">
        <f t="shared" si="567"/>
        <v>0</v>
      </c>
      <c r="AM257" s="7">
        <f t="shared" si="327"/>
        <v>1.0929</v>
      </c>
      <c r="AN257" s="7">
        <f t="shared" si="328"/>
        <v>-2.8778511025888003</v>
      </c>
      <c r="AO257" s="7">
        <f t="shared" si="329"/>
        <v>3197.5146198096854</v>
      </c>
      <c r="AP257" s="7">
        <f t="shared" si="548"/>
        <v>3.6499999999999998E-4</v>
      </c>
      <c r="AQ257" s="7">
        <f t="shared" si="330"/>
        <v>2.6549400000000002E-3</v>
      </c>
      <c r="AR257" s="7">
        <f t="shared" si="568"/>
        <v>0</v>
      </c>
      <c r="AS257" s="7">
        <f t="shared" si="331"/>
        <v>19.738884814297691</v>
      </c>
      <c r="AT257" s="7">
        <f t="shared" si="566"/>
        <v>0.11</v>
      </c>
      <c r="AU257" s="7">
        <f t="shared" si="333"/>
        <v>-135.63346142743643</v>
      </c>
      <c r="AV257" s="30">
        <f t="shared" si="549"/>
        <v>0</v>
      </c>
      <c r="AW257" s="7">
        <f t="shared" si="334"/>
        <v>-5.7891025474887253E-3</v>
      </c>
      <c r="AX257" s="7">
        <f t="shared" si="550"/>
        <v>0</v>
      </c>
    </row>
    <row r="258" spans="1:50">
      <c r="A258" t="str">
        <f t="shared" si="565"/>
        <v>PIPE.3202.T9FXE</v>
      </c>
      <c r="B258" t="str">
        <f t="shared" si="551"/>
        <v>SA1_XTD9_PIPE</v>
      </c>
      <c r="C258" s="1" t="s">
        <v>151</v>
      </c>
      <c r="D258" s="2" t="s">
        <v>49</v>
      </c>
      <c r="E258" s="2" t="s">
        <v>97</v>
      </c>
      <c r="F258" s="2" t="s">
        <v>97</v>
      </c>
      <c r="G258" s="2" t="s">
        <v>148</v>
      </c>
      <c r="H258" s="2"/>
      <c r="I258" s="15" t="s">
        <v>149</v>
      </c>
      <c r="J258" s="1"/>
      <c r="K258" s="8">
        <v>73</v>
      </c>
      <c r="L258" s="6" t="s">
        <v>150</v>
      </c>
      <c r="M258" s="6"/>
      <c r="N258" s="6"/>
      <c r="O258" s="26">
        <v>1.1045</v>
      </c>
      <c r="P258" s="26">
        <v>0</v>
      </c>
      <c r="Q258" s="26">
        <v>768.13760000000002</v>
      </c>
      <c r="R258" s="26">
        <v>0</v>
      </c>
      <c r="S258" s="26">
        <v>2.6549400000000002E-3</v>
      </c>
      <c r="T258" s="26">
        <v>0</v>
      </c>
      <c r="U258" s="7">
        <f t="shared" si="557"/>
        <v>1.0795000000000001</v>
      </c>
      <c r="V258" s="7">
        <f t="shared" si="558"/>
        <v>0</v>
      </c>
      <c r="W258" s="7">
        <f t="shared" si="559"/>
        <v>768.13760000000002</v>
      </c>
      <c r="X258" s="7">
        <f t="shared" si="560"/>
        <v>0</v>
      </c>
      <c r="Y258" s="7">
        <f t="shared" si="561"/>
        <v>2.6549400000000002E-3</v>
      </c>
      <c r="Z258" s="7">
        <f t="shared" si="562"/>
        <v>0</v>
      </c>
      <c r="AA258" s="7">
        <f t="shared" si="552"/>
        <v>4.5258513148109802E-3</v>
      </c>
      <c r="AB258" s="7">
        <f t="shared" si="563"/>
        <v>0</v>
      </c>
      <c r="AC258" s="7">
        <f t="shared" si="553"/>
        <v>768.13906343578833</v>
      </c>
      <c r="AD258" s="7">
        <f t="shared" si="545"/>
        <v>0</v>
      </c>
      <c r="AE258" s="7">
        <f t="shared" si="564"/>
        <v>-4.5059999999999979E-5</v>
      </c>
      <c r="AF258" s="7">
        <f t="shared" si="546"/>
        <v>0</v>
      </c>
      <c r="AG258" s="7">
        <f t="shared" si="554"/>
        <v>1.1045</v>
      </c>
      <c r="AH258" s="7">
        <f t="shared" si="555"/>
        <v>0</v>
      </c>
      <c r="AI258" s="7">
        <f t="shared" si="556"/>
        <v>1207.4227000000001</v>
      </c>
      <c r="AJ258" s="7">
        <f t="shared" si="547"/>
        <v>0</v>
      </c>
      <c r="AK258" s="7">
        <f t="shared" si="326"/>
        <v>2.6549400000000002E-3</v>
      </c>
      <c r="AL258" s="7">
        <f t="shared" si="567"/>
        <v>0</v>
      </c>
      <c r="AM258" s="7">
        <f t="shared" si="327"/>
        <v>1.1045</v>
      </c>
      <c r="AN258" s="7">
        <f t="shared" si="328"/>
        <v>-2.8794576432229801</v>
      </c>
      <c r="AO258" s="7">
        <f t="shared" si="329"/>
        <v>3201.914619516393</v>
      </c>
      <c r="AP258" s="7">
        <f t="shared" si="548"/>
        <v>3.6499999999999998E-4</v>
      </c>
      <c r="AQ258" s="7">
        <f t="shared" si="330"/>
        <v>2.6549400000000002E-3</v>
      </c>
      <c r="AR258" s="7">
        <f t="shared" si="568"/>
        <v>0</v>
      </c>
      <c r="AS258" s="7">
        <f t="shared" si="331"/>
        <v>19.71333105506119</v>
      </c>
      <c r="AT258" s="7">
        <f t="shared" si="566"/>
        <v>0.11</v>
      </c>
      <c r="AU258" s="7">
        <f t="shared" si="333"/>
        <v>-131.23352034085474</v>
      </c>
      <c r="AV258" s="30">
        <f t="shared" si="549"/>
        <v>0</v>
      </c>
      <c r="AW258" s="7">
        <f t="shared" si="334"/>
        <v>-5.7891025474887253E-3</v>
      </c>
      <c r="AX258" s="7">
        <f t="shared" si="550"/>
        <v>0</v>
      </c>
    </row>
    <row r="259" spans="1:50">
      <c r="A259" t="str">
        <f t="shared" si="565"/>
        <v>PIPE.3207.T9FXE</v>
      </c>
      <c r="B259" t="str">
        <f t="shared" si="551"/>
        <v>SA1_XTD9_PIPE</v>
      </c>
      <c r="C259" s="1" t="s">
        <v>151</v>
      </c>
      <c r="D259" s="2" t="s">
        <v>49</v>
      </c>
      <c r="E259" s="2" t="s">
        <v>97</v>
      </c>
      <c r="F259" s="2" t="s">
        <v>97</v>
      </c>
      <c r="G259" s="2" t="s">
        <v>148</v>
      </c>
      <c r="H259" s="2"/>
      <c r="I259" s="15" t="s">
        <v>149</v>
      </c>
      <c r="J259" s="1"/>
      <c r="K259" s="8">
        <v>73</v>
      </c>
      <c r="L259" s="6" t="s">
        <v>150</v>
      </c>
      <c r="M259" s="6"/>
      <c r="N259" s="6"/>
      <c r="O259" s="26">
        <v>1.1189</v>
      </c>
      <c r="P259" s="26">
        <v>0</v>
      </c>
      <c r="Q259" s="26">
        <v>773.5625</v>
      </c>
      <c r="R259" s="26">
        <v>0</v>
      </c>
      <c r="S259" s="26">
        <v>2.6549400000000002E-3</v>
      </c>
      <c r="T259" s="26">
        <v>0</v>
      </c>
      <c r="U259" s="7">
        <f t="shared" si="557"/>
        <v>1.0939000000000001</v>
      </c>
      <c r="V259" s="7">
        <f t="shared" si="558"/>
        <v>0</v>
      </c>
      <c r="W259" s="7">
        <f t="shared" si="559"/>
        <v>773.5625</v>
      </c>
      <c r="X259" s="7">
        <f t="shared" si="560"/>
        <v>0</v>
      </c>
      <c r="Y259" s="7">
        <f t="shared" si="561"/>
        <v>2.6549400000000002E-3</v>
      </c>
      <c r="Z259" s="7">
        <f t="shared" si="562"/>
        <v>0</v>
      </c>
      <c r="AA259" s="7">
        <f t="shared" si="552"/>
        <v>4.2785866232211145E-3</v>
      </c>
      <c r="AB259" s="7">
        <f t="shared" si="563"/>
        <v>0</v>
      </c>
      <c r="AC259" s="7">
        <f t="shared" si="553"/>
        <v>773.56398254199257</v>
      </c>
      <c r="AD259" s="7">
        <f t="shared" si="545"/>
        <v>0</v>
      </c>
      <c r="AE259" s="7">
        <f t="shared" si="564"/>
        <v>-4.5059999999999979E-5</v>
      </c>
      <c r="AF259" s="7">
        <f t="shared" si="546"/>
        <v>0</v>
      </c>
      <c r="AG259" s="7">
        <f t="shared" si="554"/>
        <v>1.1189</v>
      </c>
      <c r="AH259" s="7">
        <f t="shared" si="555"/>
        <v>0</v>
      </c>
      <c r="AI259" s="7">
        <f t="shared" si="556"/>
        <v>1212.8476000000001</v>
      </c>
      <c r="AJ259" s="7">
        <f t="shared" si="547"/>
        <v>0</v>
      </c>
      <c r="AK259" s="7">
        <f t="shared" si="326"/>
        <v>2.6549400000000002E-3</v>
      </c>
      <c r="AL259" s="7">
        <f t="shared" si="567"/>
        <v>0</v>
      </c>
      <c r="AM259" s="7">
        <f t="shared" si="327"/>
        <v>1.1189</v>
      </c>
      <c r="AN259" s="7">
        <f t="shared" si="328"/>
        <v>-2.8814383982880623</v>
      </c>
      <c r="AO259" s="7">
        <f t="shared" si="329"/>
        <v>3207.3395191547834</v>
      </c>
      <c r="AP259" s="7">
        <f t="shared" si="548"/>
        <v>3.6499999999999998E-4</v>
      </c>
      <c r="AQ259" s="7">
        <f t="shared" si="330"/>
        <v>2.6549400000000002E-3</v>
      </c>
      <c r="AR259" s="7">
        <f t="shared" si="568"/>
        <v>0</v>
      </c>
      <c r="AS259" s="7">
        <f t="shared" si="331"/>
        <v>19.68192299963999</v>
      </c>
      <c r="AT259" s="7">
        <f t="shared" si="566"/>
        <v>0.11</v>
      </c>
      <c r="AU259" s="7">
        <f t="shared" si="333"/>
        <v>-125.80869214965325</v>
      </c>
      <c r="AV259" s="30">
        <f t="shared" si="549"/>
        <v>0</v>
      </c>
      <c r="AW259" s="7">
        <f t="shared" si="334"/>
        <v>-5.7891025474887253E-3</v>
      </c>
      <c r="AX259" s="7">
        <f t="shared" si="550"/>
        <v>0</v>
      </c>
    </row>
    <row r="260" spans="1:50">
      <c r="A260" t="str">
        <f t="shared" si="565"/>
        <v>PIPE.3213.T9FXE</v>
      </c>
      <c r="B260" t="str">
        <f t="shared" si="551"/>
        <v>SA1_XTD9_PIPE</v>
      </c>
      <c r="C260" s="1" t="s">
        <v>151</v>
      </c>
      <c r="D260" s="2" t="s">
        <v>49</v>
      </c>
      <c r="E260" s="2" t="s">
        <v>97</v>
      </c>
      <c r="F260" s="2" t="s">
        <v>97</v>
      </c>
      <c r="G260" s="2" t="s">
        <v>148</v>
      </c>
      <c r="H260" s="2"/>
      <c r="I260" s="15" t="s">
        <v>149</v>
      </c>
      <c r="J260" s="1"/>
      <c r="K260" s="8">
        <v>73</v>
      </c>
      <c r="L260" s="6" t="s">
        <v>150</v>
      </c>
      <c r="M260" s="6"/>
      <c r="N260" s="6"/>
      <c r="O260" s="26">
        <v>1.1334</v>
      </c>
      <c r="P260" s="26">
        <v>0</v>
      </c>
      <c r="Q260" s="26">
        <v>778.98749999999995</v>
      </c>
      <c r="R260" s="26">
        <v>0</v>
      </c>
      <c r="S260" s="26">
        <v>2.6549400000000002E-3</v>
      </c>
      <c r="T260" s="26">
        <v>0</v>
      </c>
      <c r="U260" s="7">
        <f t="shared" si="557"/>
        <v>1.1084000000000001</v>
      </c>
      <c r="V260" s="7">
        <f t="shared" si="558"/>
        <v>0</v>
      </c>
      <c r="W260" s="7">
        <f t="shared" si="559"/>
        <v>778.98749999999995</v>
      </c>
      <c r="X260" s="7">
        <f t="shared" si="560"/>
        <v>0</v>
      </c>
      <c r="Y260" s="7">
        <f t="shared" si="561"/>
        <v>2.6549400000000002E-3</v>
      </c>
      <c r="Z260" s="7">
        <f t="shared" si="562"/>
        <v>0</v>
      </c>
      <c r="AA260" s="7">
        <f t="shared" si="552"/>
        <v>4.1310515674592985E-3</v>
      </c>
      <c r="AB260" s="7">
        <f t="shared" si="563"/>
        <v>0</v>
      </c>
      <c r="AC260" s="7">
        <f t="shared" si="553"/>
        <v>778.98900191783196</v>
      </c>
      <c r="AD260" s="7">
        <f t="shared" si="545"/>
        <v>0</v>
      </c>
      <c r="AE260" s="7">
        <f t="shared" si="564"/>
        <v>-4.5059999999999979E-5</v>
      </c>
      <c r="AF260" s="7">
        <f t="shared" si="546"/>
        <v>0</v>
      </c>
      <c r="AG260" s="7">
        <f t="shared" si="554"/>
        <v>1.1334</v>
      </c>
      <c r="AH260" s="7">
        <f t="shared" si="555"/>
        <v>0</v>
      </c>
      <c r="AI260" s="7">
        <f t="shared" si="556"/>
        <v>1218.2726</v>
      </c>
      <c r="AJ260" s="7">
        <f t="shared" si="547"/>
        <v>0</v>
      </c>
      <c r="AK260" s="7">
        <f t="shared" si="326"/>
        <v>2.6549400000000002E-3</v>
      </c>
      <c r="AL260" s="7">
        <f t="shared" si="567"/>
        <v>0</v>
      </c>
      <c r="AM260" s="7">
        <f t="shared" si="327"/>
        <v>1.1334</v>
      </c>
      <c r="AN260" s="7">
        <f t="shared" si="328"/>
        <v>-2.8834191898654318</v>
      </c>
      <c r="AO260" s="7">
        <f t="shared" si="329"/>
        <v>3212.7645187931676</v>
      </c>
      <c r="AP260" s="7">
        <f t="shared" si="548"/>
        <v>3.6499999999999998E-4</v>
      </c>
      <c r="AQ260" s="7">
        <f t="shared" si="330"/>
        <v>2.6549400000000002E-3</v>
      </c>
      <c r="AR260" s="7">
        <f t="shared" si="568"/>
        <v>0</v>
      </c>
      <c r="AS260" s="7">
        <f t="shared" si="331"/>
        <v>19.650614096259506</v>
      </c>
      <c r="AT260" s="7">
        <f t="shared" si="566"/>
        <v>0.11</v>
      </c>
      <c r="AU260" s="7">
        <f t="shared" si="333"/>
        <v>-120.38376311762264</v>
      </c>
      <c r="AV260" s="30">
        <f t="shared" si="549"/>
        <v>0</v>
      </c>
      <c r="AW260" s="7">
        <f t="shared" si="334"/>
        <v>-5.7891025474887253E-3</v>
      </c>
      <c r="AX260" s="7">
        <f t="shared" si="550"/>
        <v>0</v>
      </c>
    </row>
    <row r="261" spans="1:50">
      <c r="A261" t="str">
        <f t="shared" si="565"/>
        <v>PIPE.3216.T9FXE</v>
      </c>
      <c r="B261" s="21" t="str">
        <f t="shared" si="551"/>
        <v>SA1_XTD9_PIPE</v>
      </c>
      <c r="C261" s="1" t="s">
        <v>151</v>
      </c>
      <c r="D261" s="2" t="s">
        <v>49</v>
      </c>
      <c r="E261" s="2" t="s">
        <v>97</v>
      </c>
      <c r="F261" s="2" t="s">
        <v>97</v>
      </c>
      <c r="G261" s="2" t="s">
        <v>148</v>
      </c>
      <c r="H261" s="2"/>
      <c r="I261" s="15" t="s">
        <v>149</v>
      </c>
      <c r="J261" s="1"/>
      <c r="K261" s="8">
        <v>73</v>
      </c>
      <c r="L261" s="6" t="s">
        <v>150</v>
      </c>
      <c r="M261" s="6"/>
      <c r="N261" s="6"/>
      <c r="O261" s="26">
        <v>1.1432</v>
      </c>
      <c r="P261" s="26">
        <v>0</v>
      </c>
      <c r="Q261" s="26">
        <v>782.6875</v>
      </c>
      <c r="R261" s="26">
        <v>0</v>
      </c>
      <c r="S261" s="26">
        <v>2.6549400000000002E-3</v>
      </c>
      <c r="T261" s="26">
        <v>0</v>
      </c>
      <c r="U261" s="7">
        <f t="shared" si="557"/>
        <v>1.1182000000000001</v>
      </c>
      <c r="V261" s="7">
        <f t="shared" si="558"/>
        <v>0</v>
      </c>
      <c r="W261" s="7">
        <f t="shared" si="559"/>
        <v>782.6875</v>
      </c>
      <c r="X261" s="7">
        <f t="shared" si="560"/>
        <v>0</v>
      </c>
      <c r="Y261" s="7">
        <f t="shared" si="561"/>
        <v>2.6549400000000002E-3</v>
      </c>
      <c r="Z261" s="7">
        <f t="shared" si="562"/>
        <v>0</v>
      </c>
      <c r="AA261" s="7">
        <f t="shared" si="552"/>
        <v>3.941027984326384E-3</v>
      </c>
      <c r="AB261" s="7">
        <f t="shared" si="563"/>
        <v>0</v>
      </c>
      <c r="AC261" s="7">
        <f t="shared" si="553"/>
        <v>782.68901489130803</v>
      </c>
      <c r="AD261" s="7">
        <f t="shared" si="545"/>
        <v>0</v>
      </c>
      <c r="AE261" s="7">
        <f t="shared" si="564"/>
        <v>-4.5059999999999979E-5</v>
      </c>
      <c r="AF261" s="7">
        <f t="shared" si="546"/>
        <v>0</v>
      </c>
      <c r="AG261" s="7">
        <f t="shared" si="554"/>
        <v>1.1432</v>
      </c>
      <c r="AH261" s="7">
        <f t="shared" si="555"/>
        <v>0</v>
      </c>
      <c r="AI261" s="7">
        <f t="shared" si="556"/>
        <v>1221.9726000000001</v>
      </c>
      <c r="AJ261" s="7">
        <f t="shared" si="547"/>
        <v>0</v>
      </c>
      <c r="AK261" s="7">
        <f t="shared" si="326"/>
        <v>2.6549400000000002E-3</v>
      </c>
      <c r="AL261" s="7">
        <f t="shared" si="567"/>
        <v>0</v>
      </c>
      <c r="AM261" s="7">
        <f t="shared" si="327"/>
        <v>1.1432</v>
      </c>
      <c r="AN261" s="7">
        <f t="shared" si="328"/>
        <v>-2.8847701444896288</v>
      </c>
      <c r="AO261" s="7">
        <f t="shared" si="329"/>
        <v>3216.4645185465351</v>
      </c>
      <c r="AP261" s="7">
        <f t="shared" si="548"/>
        <v>3.6499999999999998E-4</v>
      </c>
      <c r="AQ261" s="7">
        <f t="shared" si="330"/>
        <v>2.6549400000000002E-3</v>
      </c>
      <c r="AR261" s="7">
        <f t="shared" si="568"/>
        <v>0</v>
      </c>
      <c r="AS261" s="7">
        <f t="shared" si="331"/>
        <v>19.629171160735595</v>
      </c>
      <c r="AT261" s="7">
        <f t="shared" ref="AT261:AT284" si="569">AH261+0.11</f>
        <v>0.11</v>
      </c>
      <c r="AU261" s="7">
        <f t="shared" si="333"/>
        <v>-116.68381227463614</v>
      </c>
      <c r="AV261" s="30">
        <f t="shared" si="549"/>
        <v>0</v>
      </c>
      <c r="AW261" s="7">
        <f t="shared" si="334"/>
        <v>-5.7891025474887253E-3</v>
      </c>
      <c r="AX261" s="7">
        <f t="shared" si="550"/>
        <v>0</v>
      </c>
    </row>
    <row r="262" spans="1:50">
      <c r="A262" t="str">
        <f t="shared" si="565"/>
        <v>PIPE.3220.T9FXE</v>
      </c>
      <c r="B262" t="str">
        <f t="shared" si="551"/>
        <v>SA1_XTD9_PIPE</v>
      </c>
      <c r="C262" s="1" t="s">
        <v>151</v>
      </c>
      <c r="D262" s="2" t="s">
        <v>49</v>
      </c>
      <c r="E262" s="2" t="s">
        <v>97</v>
      </c>
      <c r="F262" s="2" t="s">
        <v>97</v>
      </c>
      <c r="G262" s="2" t="s">
        <v>148</v>
      </c>
      <c r="H262" s="2"/>
      <c r="I262" s="15" t="s">
        <v>149</v>
      </c>
      <c r="J262" s="1"/>
      <c r="K262" s="8">
        <v>73</v>
      </c>
      <c r="L262" s="6" t="s">
        <v>150</v>
      </c>
      <c r="M262" s="6"/>
      <c r="N262" s="6"/>
      <c r="O262" s="26">
        <v>1.153</v>
      </c>
      <c r="P262" s="26">
        <v>0</v>
      </c>
      <c r="Q262" s="26">
        <v>786.38750000000005</v>
      </c>
      <c r="R262" s="26">
        <v>0</v>
      </c>
      <c r="S262" s="26">
        <v>2.6549400000000002E-3</v>
      </c>
      <c r="T262" s="26">
        <v>0</v>
      </c>
      <c r="U262" s="7">
        <f t="shared" si="557"/>
        <v>1.1280000000000001</v>
      </c>
      <c r="V262" s="7">
        <f t="shared" si="558"/>
        <v>0</v>
      </c>
      <c r="W262" s="7">
        <f t="shared" si="559"/>
        <v>786.38750000000005</v>
      </c>
      <c r="X262" s="7">
        <f t="shared" si="560"/>
        <v>0</v>
      </c>
      <c r="Y262" s="7">
        <f t="shared" si="561"/>
        <v>2.6549400000000002E-3</v>
      </c>
      <c r="Z262" s="7">
        <f t="shared" si="562"/>
        <v>0</v>
      </c>
      <c r="AA262" s="7">
        <f t="shared" si="552"/>
        <v>3.7510044011936916E-3</v>
      </c>
      <c r="AB262" s="7">
        <f t="shared" si="563"/>
        <v>0</v>
      </c>
      <c r="AC262" s="7">
        <f t="shared" si="553"/>
        <v>786.38902786478411</v>
      </c>
      <c r="AD262" s="7">
        <f t="shared" si="545"/>
        <v>0</v>
      </c>
      <c r="AE262" s="7">
        <f t="shared" si="564"/>
        <v>-4.5059999999999979E-5</v>
      </c>
      <c r="AF262" s="7">
        <f t="shared" si="546"/>
        <v>0</v>
      </c>
      <c r="AG262" s="7">
        <f t="shared" si="554"/>
        <v>1.153</v>
      </c>
      <c r="AH262" s="7">
        <f t="shared" si="555"/>
        <v>0</v>
      </c>
      <c r="AI262" s="7">
        <f t="shared" si="556"/>
        <v>1225.6726000000001</v>
      </c>
      <c r="AJ262" s="7">
        <f t="shared" si="547"/>
        <v>0</v>
      </c>
      <c r="AK262" s="7">
        <f t="shared" si="326"/>
        <v>2.6549400000000002E-3</v>
      </c>
      <c r="AL262" s="7">
        <f t="shared" si="567"/>
        <v>0</v>
      </c>
      <c r="AM262" s="7">
        <f t="shared" si="327"/>
        <v>1.153</v>
      </c>
      <c r="AN262" s="7">
        <f t="shared" si="328"/>
        <v>-2.8861210991138253</v>
      </c>
      <c r="AO262" s="7">
        <f t="shared" si="329"/>
        <v>3220.1645182999027</v>
      </c>
      <c r="AP262" s="7">
        <f t="shared" si="548"/>
        <v>3.6499999999999998E-4</v>
      </c>
      <c r="AQ262" s="7">
        <f t="shared" si="330"/>
        <v>2.6549400000000002E-3</v>
      </c>
      <c r="AR262" s="7">
        <f t="shared" si="568"/>
        <v>0</v>
      </c>
      <c r="AS262" s="7">
        <f t="shared" si="331"/>
        <v>19.607728225211687</v>
      </c>
      <c r="AT262" s="7">
        <f t="shared" si="569"/>
        <v>0.11</v>
      </c>
      <c r="AU262" s="7">
        <f t="shared" si="333"/>
        <v>-112.98386143164966</v>
      </c>
      <c r="AV262" s="30">
        <f t="shared" si="549"/>
        <v>0</v>
      </c>
      <c r="AW262" s="7">
        <f t="shared" si="334"/>
        <v>-5.7891025474887253E-3</v>
      </c>
      <c r="AX262" s="7">
        <f t="shared" si="550"/>
        <v>0</v>
      </c>
    </row>
    <row r="263" spans="1:50">
      <c r="A263" t="str">
        <f t="shared" si="565"/>
        <v>PIPE.3225.T9FXE</v>
      </c>
      <c r="B263" t="str">
        <f t="shared" si="551"/>
        <v>SA1_XTD9_PIPE</v>
      </c>
      <c r="C263" s="1" t="s">
        <v>151</v>
      </c>
      <c r="D263" s="2" t="s">
        <v>49</v>
      </c>
      <c r="E263" s="2" t="s">
        <v>97</v>
      </c>
      <c r="F263" s="2" t="s">
        <v>97</v>
      </c>
      <c r="G263" s="2" t="s">
        <v>148</v>
      </c>
      <c r="H263" s="2"/>
      <c r="I263" s="15" t="s">
        <v>149</v>
      </c>
      <c r="J263" s="1"/>
      <c r="K263" s="8">
        <v>73</v>
      </c>
      <c r="L263" s="6" t="s">
        <v>150</v>
      </c>
      <c r="M263" s="6"/>
      <c r="N263" s="6"/>
      <c r="O263" s="26">
        <v>1.1652</v>
      </c>
      <c r="P263" s="26">
        <v>0</v>
      </c>
      <c r="Q263" s="26">
        <v>790.98749999999995</v>
      </c>
      <c r="R263" s="26">
        <v>0</v>
      </c>
      <c r="S263" s="26">
        <v>2.6549400000000002E-3</v>
      </c>
      <c r="T263" s="26">
        <v>0</v>
      </c>
      <c r="U263" s="7">
        <f t="shared" si="557"/>
        <v>1.1402000000000001</v>
      </c>
      <c r="V263" s="7">
        <f t="shared" si="558"/>
        <v>0</v>
      </c>
      <c r="W263" s="7">
        <f t="shared" si="559"/>
        <v>790.98749999999995</v>
      </c>
      <c r="X263" s="7">
        <f t="shared" si="560"/>
        <v>0</v>
      </c>
      <c r="Y263" s="7">
        <f t="shared" si="561"/>
        <v>2.6549400000000002E-3</v>
      </c>
      <c r="Z263" s="7">
        <f t="shared" si="562"/>
        <v>0</v>
      </c>
      <c r="AA263" s="7">
        <f t="shared" si="552"/>
        <v>3.5309750225154257E-3</v>
      </c>
      <c r="AB263" s="7">
        <f t="shared" si="563"/>
        <v>0</v>
      </c>
      <c r="AC263" s="7">
        <f t="shared" si="553"/>
        <v>790.98904403775418</v>
      </c>
      <c r="AD263" s="7">
        <f t="shared" si="545"/>
        <v>0</v>
      </c>
      <c r="AE263" s="7">
        <f t="shared" si="564"/>
        <v>-4.5059999999999979E-5</v>
      </c>
      <c r="AF263" s="7">
        <f t="shared" si="546"/>
        <v>0</v>
      </c>
      <c r="AG263" s="7">
        <f t="shared" si="554"/>
        <v>1.1652</v>
      </c>
      <c r="AH263" s="7">
        <f t="shared" si="555"/>
        <v>0</v>
      </c>
      <c r="AI263" s="7">
        <f t="shared" si="556"/>
        <v>1230.2726</v>
      </c>
      <c r="AJ263" s="7">
        <f t="shared" si="547"/>
        <v>0</v>
      </c>
      <c r="AK263" s="7">
        <f t="shared" si="326"/>
        <v>2.6549400000000002E-3</v>
      </c>
      <c r="AL263" s="7">
        <f t="shared" si="567"/>
        <v>0</v>
      </c>
      <c r="AM263" s="7">
        <f t="shared" si="327"/>
        <v>1.1652</v>
      </c>
      <c r="AN263" s="7">
        <f t="shared" si="328"/>
        <v>-2.887800664322286</v>
      </c>
      <c r="AO263" s="7">
        <f t="shared" si="329"/>
        <v>3224.7645179932788</v>
      </c>
      <c r="AP263" s="7">
        <f t="shared" si="548"/>
        <v>3.6499999999999998E-4</v>
      </c>
      <c r="AQ263" s="7">
        <f t="shared" si="330"/>
        <v>2.6549400000000002E-3</v>
      </c>
      <c r="AR263" s="7">
        <f t="shared" si="568"/>
        <v>0</v>
      </c>
      <c r="AS263" s="7">
        <f t="shared" si="331"/>
        <v>19.581085656144381</v>
      </c>
      <c r="AT263" s="7">
        <f t="shared" si="569"/>
        <v>0.11</v>
      </c>
      <c r="AU263" s="7">
        <f t="shared" si="333"/>
        <v>-108.3839224088459</v>
      </c>
      <c r="AV263" s="30">
        <f t="shared" si="549"/>
        <v>0</v>
      </c>
      <c r="AW263" s="7">
        <f t="shared" si="334"/>
        <v>-5.7891025474887253E-3</v>
      </c>
      <c r="AX263" s="7">
        <f t="shared" si="550"/>
        <v>0</v>
      </c>
    </row>
    <row r="264" spans="1:50">
      <c r="A264" t="str">
        <f t="shared" si="565"/>
        <v>PIPE.3226.T9FXE</v>
      </c>
      <c r="B264" t="str">
        <f t="shared" si="551"/>
        <v>SA1_XTD9_PIPE</v>
      </c>
      <c r="C264" s="1" t="s">
        <v>151</v>
      </c>
      <c r="D264" s="2" t="s">
        <v>49</v>
      </c>
      <c r="E264" s="2" t="s">
        <v>97</v>
      </c>
      <c r="F264" s="2" t="s">
        <v>97</v>
      </c>
      <c r="G264" s="2" t="s">
        <v>148</v>
      </c>
      <c r="H264" s="2"/>
      <c r="I264" s="15" t="s">
        <v>149</v>
      </c>
      <c r="J264" s="1"/>
      <c r="K264" s="8">
        <v>73</v>
      </c>
      <c r="L264" s="6" t="s">
        <v>150</v>
      </c>
      <c r="M264" s="6"/>
      <c r="N264" s="6"/>
      <c r="O264" s="26">
        <v>1.1689000000000001</v>
      </c>
      <c r="P264" s="26">
        <v>0</v>
      </c>
      <c r="Q264" s="26">
        <v>792.38750000000005</v>
      </c>
      <c r="R264" s="26">
        <v>0</v>
      </c>
      <c r="S264" s="26">
        <v>2.6549400000000002E-3</v>
      </c>
      <c r="T264" s="26">
        <v>0</v>
      </c>
      <c r="U264" s="7">
        <f t="shared" si="557"/>
        <v>1.1439000000000001</v>
      </c>
      <c r="V264" s="7">
        <f t="shared" si="558"/>
        <v>0</v>
      </c>
      <c r="W264" s="7">
        <f t="shared" si="559"/>
        <v>792.38750000000005</v>
      </c>
      <c r="X264" s="7">
        <f t="shared" si="560"/>
        <v>0</v>
      </c>
      <c r="Y264" s="7">
        <f t="shared" si="561"/>
        <v>2.6549400000000002E-3</v>
      </c>
      <c r="Z264" s="7">
        <f t="shared" si="562"/>
        <v>0</v>
      </c>
      <c r="AA264" s="7">
        <f t="shared" si="552"/>
        <v>3.4509661287216442E-3</v>
      </c>
      <c r="AB264" s="7">
        <f t="shared" si="563"/>
        <v>0</v>
      </c>
      <c r="AC264" s="7">
        <f t="shared" si="553"/>
        <v>792.38904892474534</v>
      </c>
      <c r="AD264" s="7">
        <f t="shared" si="545"/>
        <v>0</v>
      </c>
      <c r="AE264" s="7">
        <f t="shared" si="564"/>
        <v>-4.5059999999999979E-5</v>
      </c>
      <c r="AF264" s="7">
        <f t="shared" si="546"/>
        <v>0</v>
      </c>
      <c r="AG264" s="7">
        <f t="shared" si="554"/>
        <v>1.1689000000000001</v>
      </c>
      <c r="AH264" s="7">
        <f t="shared" si="555"/>
        <v>0</v>
      </c>
      <c r="AI264" s="7">
        <f t="shared" si="556"/>
        <v>1231.6726000000001</v>
      </c>
      <c r="AJ264" s="7">
        <f t="shared" si="547"/>
        <v>0</v>
      </c>
      <c r="AK264" s="7">
        <f t="shared" si="326"/>
        <v>2.6549400000000002E-3</v>
      </c>
      <c r="AL264" s="7">
        <f t="shared" si="567"/>
        <v>0</v>
      </c>
      <c r="AM264" s="7">
        <f t="shared" si="327"/>
        <v>1.1689000000000001</v>
      </c>
      <c r="AN264" s="7">
        <f t="shared" si="328"/>
        <v>-2.8883118363422522</v>
      </c>
      <c r="AO264" s="7">
        <f t="shared" si="329"/>
        <v>3226.1645178999588</v>
      </c>
      <c r="AP264" s="7">
        <f t="shared" si="548"/>
        <v>3.6499999999999998E-4</v>
      </c>
      <c r="AQ264" s="7">
        <f t="shared" si="330"/>
        <v>2.6549400000000002E-3</v>
      </c>
      <c r="AR264" s="7">
        <f t="shared" si="568"/>
        <v>0</v>
      </c>
      <c r="AS264" s="7">
        <f t="shared" si="331"/>
        <v>19.572964005154127</v>
      </c>
      <c r="AT264" s="7">
        <f t="shared" si="569"/>
        <v>0.11</v>
      </c>
      <c r="AU264" s="7">
        <f t="shared" si="333"/>
        <v>-106.98394107726129</v>
      </c>
      <c r="AV264" s="30">
        <f t="shared" si="549"/>
        <v>0</v>
      </c>
      <c r="AW264" s="7">
        <f t="shared" si="334"/>
        <v>-5.7891025474887253E-3</v>
      </c>
      <c r="AX264" s="7">
        <f t="shared" si="550"/>
        <v>0</v>
      </c>
    </row>
    <row r="265" spans="1:50">
      <c r="A265" t="str">
        <f t="shared" si="565"/>
        <v>PIPE.3231.T9FXE</v>
      </c>
      <c r="B265" t="str">
        <f t="shared" si="551"/>
        <v>SA1_XTD9_PIPE</v>
      </c>
      <c r="C265" s="1" t="s">
        <v>151</v>
      </c>
      <c r="D265" s="2" t="s">
        <v>49</v>
      </c>
      <c r="E265" s="2" t="s">
        <v>97</v>
      </c>
      <c r="F265" s="2" t="s">
        <v>97</v>
      </c>
      <c r="G265" s="2" t="s">
        <v>148</v>
      </c>
      <c r="H265" s="2"/>
      <c r="I265" s="15" t="s">
        <v>149</v>
      </c>
      <c r="J265" s="1"/>
      <c r="K265" s="8">
        <v>73</v>
      </c>
      <c r="L265" s="6" t="s">
        <v>150</v>
      </c>
      <c r="M265" s="6"/>
      <c r="N265" s="6"/>
      <c r="O265" s="26">
        <v>1.1811</v>
      </c>
      <c r="P265" s="26">
        <v>0</v>
      </c>
      <c r="Q265" s="26">
        <v>796.98739999999998</v>
      </c>
      <c r="R265" s="26">
        <v>0</v>
      </c>
      <c r="S265" s="26">
        <v>2.6549400000000002E-3</v>
      </c>
      <c r="T265" s="26">
        <v>0</v>
      </c>
      <c r="U265" s="7">
        <f t="shared" si="557"/>
        <v>1.1561000000000001</v>
      </c>
      <c r="V265" s="7">
        <f t="shared" si="558"/>
        <v>0</v>
      </c>
      <c r="W265" s="7">
        <f t="shared" si="559"/>
        <v>796.98739999999998</v>
      </c>
      <c r="X265" s="7">
        <f t="shared" si="560"/>
        <v>0</v>
      </c>
      <c r="Y265" s="7">
        <f t="shared" si="561"/>
        <v>2.6549400000000002E-3</v>
      </c>
      <c r="Z265" s="7">
        <f t="shared" si="562"/>
        <v>0</v>
      </c>
      <c r="AA265" s="7">
        <f t="shared" si="552"/>
        <v>3.2312067497153318E-3</v>
      </c>
      <c r="AB265" s="7">
        <f t="shared" si="563"/>
        <v>0</v>
      </c>
      <c r="AC265" s="7">
        <f t="shared" si="553"/>
        <v>796.98896509807992</v>
      </c>
      <c r="AD265" s="7">
        <f t="shared" ref="AD265:AD284" si="570">R265</f>
        <v>0</v>
      </c>
      <c r="AE265" s="7">
        <f t="shared" si="564"/>
        <v>-4.5059999999999979E-5</v>
      </c>
      <c r="AF265" s="7">
        <f t="shared" ref="AF265:AF284" si="571">T265</f>
        <v>0</v>
      </c>
      <c r="AG265" s="7">
        <f t="shared" si="554"/>
        <v>1.1811</v>
      </c>
      <c r="AH265" s="7">
        <f t="shared" si="555"/>
        <v>0</v>
      </c>
      <c r="AI265" s="7">
        <f t="shared" si="556"/>
        <v>1236.2725</v>
      </c>
      <c r="AJ265" s="7">
        <f t="shared" ref="AJ265:AJ302" si="572">R265</f>
        <v>0</v>
      </c>
      <c r="AK265" s="7">
        <f t="shared" si="326"/>
        <v>2.6549400000000002E-3</v>
      </c>
      <c r="AL265" s="7">
        <f t="shared" si="567"/>
        <v>0</v>
      </c>
      <c r="AM265" s="7">
        <f t="shared" si="327"/>
        <v>1.1811</v>
      </c>
      <c r="AN265" s="7">
        <f t="shared" si="328"/>
        <v>-2.8899913650384259</v>
      </c>
      <c r="AO265" s="7">
        <f t="shared" si="329"/>
        <v>3230.7644175933415</v>
      </c>
      <c r="AP265" s="7">
        <f t="shared" ref="AP265:AP302" si="573">AJ265+0.000365</f>
        <v>3.6499999999999998E-4</v>
      </c>
      <c r="AQ265" s="7">
        <f t="shared" si="330"/>
        <v>2.6549400000000002E-3</v>
      </c>
      <c r="AR265" s="7">
        <f t="shared" si="568"/>
        <v>0</v>
      </c>
      <c r="AS265" s="7">
        <f t="shared" si="331"/>
        <v>19.546322280481043</v>
      </c>
      <c r="AT265" s="7">
        <f t="shared" si="569"/>
        <v>0.11</v>
      </c>
      <c r="AU265" s="7">
        <f t="shared" si="333"/>
        <v>-102.38410205089244</v>
      </c>
      <c r="AV265" s="30">
        <f t="shared" ref="AV265:AV302" si="574">AJ265</f>
        <v>0</v>
      </c>
      <c r="AW265" s="7">
        <f t="shared" si="334"/>
        <v>-5.7891025474887253E-3</v>
      </c>
      <c r="AX265" s="7">
        <f t="shared" ref="AX265:AX302" si="575">AL265</f>
        <v>0</v>
      </c>
    </row>
    <row r="266" spans="1:50">
      <c r="A266" t="str">
        <f t="shared" si="565"/>
        <v>PIPE.3234.T9FXE</v>
      </c>
      <c r="B266" t="str">
        <f t="shared" si="551"/>
        <v>SA1_XTD9_PIPE</v>
      </c>
      <c r="C266" s="1" t="s">
        <v>151</v>
      </c>
      <c r="D266" s="2" t="s">
        <v>49</v>
      </c>
      <c r="E266" s="2" t="s">
        <v>97</v>
      </c>
      <c r="F266" s="2" t="s">
        <v>97</v>
      </c>
      <c r="G266" s="2" t="s">
        <v>148</v>
      </c>
      <c r="H266" s="2"/>
      <c r="I266" s="15" t="s">
        <v>149</v>
      </c>
      <c r="J266" s="1"/>
      <c r="K266" s="8">
        <v>73</v>
      </c>
      <c r="L266" s="6" t="s">
        <v>150</v>
      </c>
      <c r="M266" s="6"/>
      <c r="N266" s="6"/>
      <c r="O266" s="26">
        <v>1.1910000000000001</v>
      </c>
      <c r="P266" s="26">
        <v>0</v>
      </c>
      <c r="Q266" s="26">
        <v>800.68740000000003</v>
      </c>
      <c r="R266" s="26">
        <v>0</v>
      </c>
      <c r="S266" s="26">
        <v>2.6549400000000002E-3</v>
      </c>
      <c r="T266" s="26">
        <v>0</v>
      </c>
      <c r="U266" s="7">
        <f t="shared" ref="U266:U282" si="576">O266-0.025</f>
        <v>1.1660000000000001</v>
      </c>
      <c r="V266" s="7">
        <f t="shared" si="558"/>
        <v>0</v>
      </c>
      <c r="W266" s="7">
        <f t="shared" si="559"/>
        <v>800.68740000000003</v>
      </c>
      <c r="X266" s="7">
        <f t="shared" si="560"/>
        <v>0</v>
      </c>
      <c r="Y266" s="7">
        <f t="shared" ref="Y266:Y282" si="577">S266</f>
        <v>2.6549400000000002E-3</v>
      </c>
      <c r="Z266" s="7">
        <f t="shared" si="562"/>
        <v>0</v>
      </c>
      <c r="AA266" s="7">
        <f t="shared" si="552"/>
        <v>3.1411828020826427E-3</v>
      </c>
      <c r="AB266" s="7">
        <f t="shared" ref="AB266:AB282" si="578">V266</f>
        <v>0</v>
      </c>
      <c r="AC266" s="7">
        <f t="shared" si="553"/>
        <v>800.68897834155564</v>
      </c>
      <c r="AD266" s="7">
        <f t="shared" si="570"/>
        <v>0</v>
      </c>
      <c r="AE266" s="7">
        <f t="shared" ref="AE266:AE282" si="579">S266-0.0027</f>
        <v>-4.5059999999999979E-5</v>
      </c>
      <c r="AF266" s="7">
        <f t="shared" si="571"/>
        <v>0</v>
      </c>
      <c r="AG266" s="7">
        <f t="shared" si="554"/>
        <v>1.1910000000000001</v>
      </c>
      <c r="AH266" s="7">
        <f t="shared" si="555"/>
        <v>0</v>
      </c>
      <c r="AI266" s="7">
        <f t="shared" si="556"/>
        <v>1239.9725000000001</v>
      </c>
      <c r="AJ266" s="7">
        <f t="shared" si="572"/>
        <v>0</v>
      </c>
      <c r="AK266" s="7">
        <f t="shared" ref="AK266:AK282" si="580">S266</f>
        <v>2.6549400000000002E-3</v>
      </c>
      <c r="AL266" s="7">
        <f t="shared" si="567"/>
        <v>0</v>
      </c>
      <c r="AM266" s="7">
        <f t="shared" ref="AM266:AM282" si="581">AG266</f>
        <v>1.1910000000000001</v>
      </c>
      <c r="AN266" s="7">
        <f t="shared" ref="AN266:AN282" si="582">AH266*COS(0.02092*PI()/180)-AI266*SIN(0.02092*PI()/180)-2.4386</f>
        <v>-2.8913423196626225</v>
      </c>
      <c r="AO266" s="7">
        <f t="shared" ref="AO266:AO282" si="583">AH266*SIN(0.02092*PI()/180)+AI266*COS(0.02092*PI()/180)+1994.492</f>
        <v>3234.4644173467095</v>
      </c>
      <c r="AP266" s="7">
        <f t="shared" si="573"/>
        <v>3.6499999999999998E-4</v>
      </c>
      <c r="AQ266" s="7">
        <f t="shared" ref="AQ266:AQ282" si="584">AK266</f>
        <v>2.6549400000000002E-3</v>
      </c>
      <c r="AR266" s="7">
        <f t="shared" si="568"/>
        <v>0</v>
      </c>
      <c r="AS266" s="7">
        <f t="shared" ref="AS266:AS282" si="585">(AG266+17.5)*COS(-0.483808*PI()/180)+(AI266-1338.818)*SIN(-0.483808*PI()/180)</f>
        <v>19.524979341392058</v>
      </c>
      <c r="AT266" s="7">
        <f t="shared" si="569"/>
        <v>0.11</v>
      </c>
      <c r="AU266" s="7">
        <f t="shared" ref="AU266:AU282" si="586">-(AG266+17.5)*SIN(-0.483808*PI()/180)+(AI266-1338.818)*COS(-0.483808*PI()/180)</f>
        <v>-98.684150363511733</v>
      </c>
      <c r="AV266" s="30">
        <f t="shared" si="574"/>
        <v>0</v>
      </c>
      <c r="AW266" s="7">
        <f t="shared" ref="AW266:AW282" si="587">AK266-0.483808*PI()/180</f>
        <v>-5.7891025474887253E-3</v>
      </c>
      <c r="AX266" s="7">
        <f t="shared" si="575"/>
        <v>0</v>
      </c>
    </row>
    <row r="267" spans="1:50">
      <c r="A267" t="str">
        <f t="shared" si="565"/>
        <v>PIPE.3238.T9FXE</v>
      </c>
      <c r="B267" t="str">
        <f t="shared" si="551"/>
        <v>SA1_XTD9_PIPE</v>
      </c>
      <c r="C267" s="1" t="s">
        <v>151</v>
      </c>
      <c r="D267" s="2" t="s">
        <v>49</v>
      </c>
      <c r="E267" s="2" t="s">
        <v>97</v>
      </c>
      <c r="F267" s="2" t="s">
        <v>97</v>
      </c>
      <c r="G267" s="2" t="s">
        <v>148</v>
      </c>
      <c r="H267" s="2"/>
      <c r="I267" s="15" t="s">
        <v>149</v>
      </c>
      <c r="J267" s="1"/>
      <c r="K267" s="8">
        <v>73</v>
      </c>
      <c r="L267" s="6" t="s">
        <v>150</v>
      </c>
      <c r="M267" s="6"/>
      <c r="N267" s="6"/>
      <c r="O267" s="26">
        <v>1.2008000000000001</v>
      </c>
      <c r="P267" s="26">
        <v>0</v>
      </c>
      <c r="Q267" s="26">
        <v>804.38739999999996</v>
      </c>
      <c r="R267" s="26">
        <v>0</v>
      </c>
      <c r="S267" s="26">
        <v>2.6549400000000002E-3</v>
      </c>
      <c r="T267" s="26">
        <v>0</v>
      </c>
      <c r="U267" s="7">
        <f t="shared" si="576"/>
        <v>1.1758000000000002</v>
      </c>
      <c r="V267" s="7">
        <f t="shared" si="558"/>
        <v>0</v>
      </c>
      <c r="W267" s="7">
        <f t="shared" si="559"/>
        <v>804.38739999999996</v>
      </c>
      <c r="X267" s="7">
        <f t="shared" si="560"/>
        <v>0</v>
      </c>
      <c r="Y267" s="7">
        <f t="shared" si="577"/>
        <v>2.6549400000000002E-3</v>
      </c>
      <c r="Z267" s="7">
        <f t="shared" si="562"/>
        <v>0</v>
      </c>
      <c r="AA267" s="7">
        <f t="shared" si="552"/>
        <v>2.9511592189501723E-3</v>
      </c>
      <c r="AB267" s="7">
        <f t="shared" si="578"/>
        <v>0</v>
      </c>
      <c r="AC267" s="7">
        <f t="shared" si="553"/>
        <v>804.3889913150316</v>
      </c>
      <c r="AD267" s="7">
        <f t="shared" si="570"/>
        <v>0</v>
      </c>
      <c r="AE267" s="7">
        <f t="shared" si="579"/>
        <v>-4.5059999999999979E-5</v>
      </c>
      <c r="AF267" s="7">
        <f t="shared" si="571"/>
        <v>0</v>
      </c>
      <c r="AG267" s="7">
        <f t="shared" si="554"/>
        <v>1.2008000000000001</v>
      </c>
      <c r="AH267" s="7">
        <f t="shared" si="555"/>
        <v>0</v>
      </c>
      <c r="AI267" s="7">
        <f t="shared" si="556"/>
        <v>1243.6724999999999</v>
      </c>
      <c r="AJ267" s="7">
        <f t="shared" si="572"/>
        <v>0</v>
      </c>
      <c r="AK267" s="7">
        <f t="shared" si="580"/>
        <v>2.6549400000000002E-3</v>
      </c>
      <c r="AL267" s="7">
        <f t="shared" si="567"/>
        <v>0</v>
      </c>
      <c r="AM267" s="7">
        <f t="shared" si="581"/>
        <v>1.2008000000000001</v>
      </c>
      <c r="AN267" s="7">
        <f t="shared" si="582"/>
        <v>-2.892693274286819</v>
      </c>
      <c r="AO267" s="7">
        <f t="shared" si="583"/>
        <v>3238.1644171000771</v>
      </c>
      <c r="AP267" s="7">
        <f t="shared" si="573"/>
        <v>3.6499999999999998E-4</v>
      </c>
      <c r="AQ267" s="7">
        <f t="shared" si="584"/>
        <v>2.6549400000000002E-3</v>
      </c>
      <c r="AR267" s="7">
        <f t="shared" si="568"/>
        <v>0</v>
      </c>
      <c r="AS267" s="7">
        <f t="shared" si="585"/>
        <v>19.503536405868154</v>
      </c>
      <c r="AT267" s="7">
        <f t="shared" si="569"/>
        <v>0.11</v>
      </c>
      <c r="AU267" s="7">
        <f t="shared" si="586"/>
        <v>-94.984199520525479</v>
      </c>
      <c r="AV267" s="30">
        <f t="shared" si="574"/>
        <v>0</v>
      </c>
      <c r="AW267" s="7">
        <f t="shared" si="587"/>
        <v>-5.7891025474887253E-3</v>
      </c>
      <c r="AX267" s="7">
        <f t="shared" si="575"/>
        <v>0</v>
      </c>
    </row>
    <row r="268" spans="1:50">
      <c r="A268" t="str">
        <f t="shared" si="565"/>
        <v>PIPE.3244.T9FXE</v>
      </c>
      <c r="B268" t="str">
        <f t="shared" si="551"/>
        <v>SA1_XTD9_PIPE</v>
      </c>
      <c r="C268" s="1" t="s">
        <v>151</v>
      </c>
      <c r="D268" s="2" t="s">
        <v>49</v>
      </c>
      <c r="E268" s="2" t="s">
        <v>97</v>
      </c>
      <c r="F268" s="2" t="s">
        <v>97</v>
      </c>
      <c r="G268" s="2" t="s">
        <v>148</v>
      </c>
      <c r="H268" s="2"/>
      <c r="I268" s="15" t="s">
        <v>149</v>
      </c>
      <c r="J268" s="1"/>
      <c r="K268" s="8">
        <v>73</v>
      </c>
      <c r="L268" s="6" t="s">
        <v>150</v>
      </c>
      <c r="M268" s="6"/>
      <c r="N268" s="6"/>
      <c r="O268" s="26">
        <v>1.2152000000000001</v>
      </c>
      <c r="P268" s="26">
        <v>0</v>
      </c>
      <c r="Q268" s="26">
        <v>809.81240000000003</v>
      </c>
      <c r="R268" s="26">
        <v>0</v>
      </c>
      <c r="S268" s="26">
        <v>2.6549400000000002E-3</v>
      </c>
      <c r="T268" s="26">
        <v>0</v>
      </c>
      <c r="U268" s="7">
        <f t="shared" si="576"/>
        <v>1.1902000000000001</v>
      </c>
      <c r="V268" s="7">
        <f t="shared" si="558"/>
        <v>0</v>
      </c>
      <c r="W268" s="7">
        <f t="shared" si="559"/>
        <v>809.81240000000003</v>
      </c>
      <c r="X268" s="7">
        <f t="shared" si="560"/>
        <v>0</v>
      </c>
      <c r="Y268" s="7">
        <f t="shared" si="577"/>
        <v>2.6549400000000002E-3</v>
      </c>
      <c r="Z268" s="7">
        <f t="shared" si="562"/>
        <v>0</v>
      </c>
      <c r="AA268" s="7">
        <f t="shared" si="552"/>
        <v>2.703624527687909E-3</v>
      </c>
      <c r="AB268" s="7">
        <f t="shared" si="578"/>
        <v>0</v>
      </c>
      <c r="AC268" s="7">
        <f t="shared" si="553"/>
        <v>809.81401042087145</v>
      </c>
      <c r="AD268" s="7">
        <f t="shared" si="570"/>
        <v>0</v>
      </c>
      <c r="AE268" s="7">
        <f t="shared" si="579"/>
        <v>-4.5059999999999979E-5</v>
      </c>
      <c r="AF268" s="7">
        <f t="shared" si="571"/>
        <v>0</v>
      </c>
      <c r="AG268" s="7">
        <f t="shared" si="554"/>
        <v>1.2152000000000001</v>
      </c>
      <c r="AH268" s="7">
        <f t="shared" si="555"/>
        <v>0</v>
      </c>
      <c r="AI268" s="7">
        <f t="shared" si="556"/>
        <v>1249.0975000000001</v>
      </c>
      <c r="AJ268" s="7">
        <f t="shared" si="572"/>
        <v>0</v>
      </c>
      <c r="AK268" s="7">
        <f t="shared" si="580"/>
        <v>2.6549400000000002E-3</v>
      </c>
      <c r="AL268" s="7">
        <f t="shared" si="567"/>
        <v>0</v>
      </c>
      <c r="AM268" s="7">
        <f t="shared" si="581"/>
        <v>1.2152000000000001</v>
      </c>
      <c r="AN268" s="7">
        <f t="shared" si="582"/>
        <v>-2.8946740658641885</v>
      </c>
      <c r="AO268" s="7">
        <f t="shared" si="583"/>
        <v>3243.5894167384613</v>
      </c>
      <c r="AP268" s="7">
        <f t="shared" si="573"/>
        <v>3.6499999999999998E-4</v>
      </c>
      <c r="AQ268" s="7">
        <f t="shared" si="584"/>
        <v>2.6549400000000002E-3</v>
      </c>
      <c r="AR268" s="7">
        <f t="shared" si="568"/>
        <v>0</v>
      </c>
      <c r="AS268" s="7">
        <f t="shared" si="585"/>
        <v>19.472127506052736</v>
      </c>
      <c r="AT268" s="7">
        <f t="shared" si="569"/>
        <v>0.11</v>
      </c>
      <c r="AU268" s="7">
        <f t="shared" si="586"/>
        <v>-89.559271332888841</v>
      </c>
      <c r="AV268" s="30">
        <f t="shared" si="574"/>
        <v>0</v>
      </c>
      <c r="AW268" s="7">
        <f t="shared" si="587"/>
        <v>-5.7891025474887253E-3</v>
      </c>
      <c r="AX268" s="7">
        <f t="shared" si="575"/>
        <v>0</v>
      </c>
    </row>
    <row r="269" spans="1:50">
      <c r="A269" t="str">
        <f t="shared" si="565"/>
        <v>PIPE.3249.T9FXE</v>
      </c>
      <c r="B269" t="str">
        <f t="shared" si="551"/>
        <v>SA1_XTD9_PIPE</v>
      </c>
      <c r="C269" s="1" t="s">
        <v>151</v>
      </c>
      <c r="D269" s="2" t="s">
        <v>49</v>
      </c>
      <c r="E269" s="2" t="s">
        <v>97</v>
      </c>
      <c r="F269" s="2" t="s">
        <v>97</v>
      </c>
      <c r="G269" s="2" t="s">
        <v>148</v>
      </c>
      <c r="H269" s="2"/>
      <c r="I269" s="15" t="s">
        <v>149</v>
      </c>
      <c r="J269" s="1"/>
      <c r="K269" s="8">
        <v>73</v>
      </c>
      <c r="L269" s="6" t="s">
        <v>150</v>
      </c>
      <c r="M269" s="6"/>
      <c r="N269" s="6"/>
      <c r="O269" s="26">
        <v>1.2296</v>
      </c>
      <c r="P269" s="26">
        <v>0</v>
      </c>
      <c r="Q269" s="26">
        <v>815.23739999999998</v>
      </c>
      <c r="R269" s="26">
        <v>0</v>
      </c>
      <c r="S269" s="26">
        <v>2.6549400000000002E-3</v>
      </c>
      <c r="T269" s="26">
        <v>0</v>
      </c>
      <c r="U269" s="7">
        <f t="shared" si="576"/>
        <v>1.2046000000000001</v>
      </c>
      <c r="V269" s="7">
        <f t="shared" si="558"/>
        <v>0</v>
      </c>
      <c r="W269" s="7">
        <f t="shared" si="559"/>
        <v>815.23739999999998</v>
      </c>
      <c r="X269" s="7">
        <f t="shared" si="560"/>
        <v>0</v>
      </c>
      <c r="Y269" s="7">
        <f t="shared" si="577"/>
        <v>2.6549400000000002E-3</v>
      </c>
      <c r="Z269" s="7">
        <f t="shared" si="562"/>
        <v>0</v>
      </c>
      <c r="AA269" s="7">
        <f t="shared" si="552"/>
        <v>2.4560898364258676E-3</v>
      </c>
      <c r="AB269" s="7">
        <f t="shared" si="578"/>
        <v>0</v>
      </c>
      <c r="AC269" s="7">
        <f t="shared" si="553"/>
        <v>815.23902952671119</v>
      </c>
      <c r="AD269" s="7">
        <f t="shared" si="570"/>
        <v>0</v>
      </c>
      <c r="AE269" s="7">
        <f t="shared" si="579"/>
        <v>-4.5059999999999979E-5</v>
      </c>
      <c r="AF269" s="7">
        <f t="shared" si="571"/>
        <v>0</v>
      </c>
      <c r="AG269" s="7">
        <f t="shared" si="554"/>
        <v>1.2296</v>
      </c>
      <c r="AH269" s="7">
        <f t="shared" si="555"/>
        <v>0</v>
      </c>
      <c r="AI269" s="7">
        <f t="shared" si="556"/>
        <v>1254.5225</v>
      </c>
      <c r="AJ269" s="7">
        <f t="shared" si="572"/>
        <v>0</v>
      </c>
      <c r="AK269" s="7">
        <f t="shared" si="580"/>
        <v>2.6549400000000002E-3</v>
      </c>
      <c r="AL269" s="7">
        <f t="shared" si="567"/>
        <v>0</v>
      </c>
      <c r="AM269" s="7">
        <f t="shared" si="581"/>
        <v>1.2296</v>
      </c>
      <c r="AN269" s="7">
        <f t="shared" si="582"/>
        <v>-2.896654857441558</v>
      </c>
      <c r="AO269" s="7">
        <f t="shared" si="583"/>
        <v>3249.0144163768446</v>
      </c>
      <c r="AP269" s="7">
        <f t="shared" si="573"/>
        <v>3.6499999999999998E-4</v>
      </c>
      <c r="AQ269" s="7">
        <f t="shared" si="584"/>
        <v>2.6549400000000002E-3</v>
      </c>
      <c r="AR269" s="7">
        <f t="shared" si="568"/>
        <v>0</v>
      </c>
      <c r="AS269" s="7">
        <f t="shared" si="585"/>
        <v>19.440718606237322</v>
      </c>
      <c r="AT269" s="7">
        <f t="shared" si="569"/>
        <v>0.11</v>
      </c>
      <c r="AU269" s="7">
        <f t="shared" si="586"/>
        <v>-84.134343145252458</v>
      </c>
      <c r="AV269" s="30">
        <f t="shared" si="574"/>
        <v>0</v>
      </c>
      <c r="AW269" s="7">
        <f t="shared" si="587"/>
        <v>-5.7891025474887253E-3</v>
      </c>
      <c r="AX269" s="7">
        <f t="shared" si="575"/>
        <v>0</v>
      </c>
    </row>
    <row r="270" spans="1:50">
      <c r="A270" t="str">
        <f t="shared" si="565"/>
        <v>PIPE.3252.T9FXE</v>
      </c>
      <c r="B270" t="str">
        <f t="shared" si="551"/>
        <v>SA1_XTD9_PIPE</v>
      </c>
      <c r="C270" s="1" t="s">
        <v>151</v>
      </c>
      <c r="D270" s="2" t="s">
        <v>49</v>
      </c>
      <c r="E270" s="2" t="s">
        <v>97</v>
      </c>
      <c r="F270" s="2" t="s">
        <v>97</v>
      </c>
      <c r="G270" s="2" t="s">
        <v>148</v>
      </c>
      <c r="H270" s="2"/>
      <c r="I270" s="15" t="s">
        <v>149</v>
      </c>
      <c r="J270" s="1"/>
      <c r="K270" s="8">
        <v>73</v>
      </c>
      <c r="L270" s="6" t="s">
        <v>150</v>
      </c>
      <c r="M270" s="6"/>
      <c r="N270" s="6"/>
      <c r="O270" s="26">
        <v>1.2376</v>
      </c>
      <c r="P270" s="26">
        <v>0</v>
      </c>
      <c r="Q270" s="26">
        <v>818.23739999999998</v>
      </c>
      <c r="R270" s="26">
        <v>0</v>
      </c>
      <c r="S270" s="26">
        <v>2.6549400000000002E-3</v>
      </c>
      <c r="T270" s="26">
        <v>0</v>
      </c>
      <c r="U270" s="7">
        <f t="shared" si="576"/>
        <v>1.2126000000000001</v>
      </c>
      <c r="V270" s="7">
        <f t="shared" si="558"/>
        <v>0</v>
      </c>
      <c r="W270" s="7">
        <f t="shared" si="559"/>
        <v>818.23739999999998</v>
      </c>
      <c r="X270" s="7">
        <f t="shared" si="560"/>
        <v>0</v>
      </c>
      <c r="Y270" s="7">
        <f t="shared" si="577"/>
        <v>2.6549400000000002E-3</v>
      </c>
      <c r="Z270" s="7">
        <f t="shared" si="562"/>
        <v>0</v>
      </c>
      <c r="AA270" s="7">
        <f t="shared" si="552"/>
        <v>2.3560705179399566E-3</v>
      </c>
      <c r="AB270" s="7">
        <f t="shared" si="578"/>
        <v>0</v>
      </c>
      <c r="AC270" s="7">
        <f t="shared" si="553"/>
        <v>818.23904019169163</v>
      </c>
      <c r="AD270" s="7">
        <f t="shared" si="570"/>
        <v>0</v>
      </c>
      <c r="AE270" s="7">
        <f t="shared" si="579"/>
        <v>-4.5059999999999979E-5</v>
      </c>
      <c r="AF270" s="7">
        <f t="shared" si="571"/>
        <v>0</v>
      </c>
      <c r="AG270" s="7">
        <f t="shared" si="554"/>
        <v>1.2376</v>
      </c>
      <c r="AH270" s="7">
        <f t="shared" si="555"/>
        <v>0</v>
      </c>
      <c r="AI270" s="7">
        <f t="shared" si="556"/>
        <v>1257.5225</v>
      </c>
      <c r="AJ270" s="7">
        <f t="shared" si="572"/>
        <v>0</v>
      </c>
      <c r="AK270" s="7">
        <f t="shared" si="580"/>
        <v>2.6549400000000002E-3</v>
      </c>
      <c r="AL270" s="7">
        <f t="shared" si="567"/>
        <v>0</v>
      </c>
      <c r="AM270" s="7">
        <f t="shared" si="581"/>
        <v>1.2376</v>
      </c>
      <c r="AN270" s="7">
        <f t="shared" si="582"/>
        <v>-2.8977502260557717</v>
      </c>
      <c r="AO270" s="7">
        <f t="shared" si="583"/>
        <v>3252.0144161768726</v>
      </c>
      <c r="AP270" s="7">
        <f t="shared" si="573"/>
        <v>3.6499999999999998E-4</v>
      </c>
      <c r="AQ270" s="7">
        <f t="shared" si="584"/>
        <v>2.6549400000000002E-3</v>
      </c>
      <c r="AR270" s="7">
        <f t="shared" si="568"/>
        <v>0</v>
      </c>
      <c r="AS270" s="7">
        <f t="shared" si="585"/>
        <v>19.423386494426005</v>
      </c>
      <c r="AT270" s="7">
        <f t="shared" si="569"/>
        <v>0.11</v>
      </c>
      <c r="AU270" s="7">
        <f t="shared" si="586"/>
        <v>-81.134382545861158</v>
      </c>
      <c r="AV270" s="30">
        <f t="shared" si="574"/>
        <v>0</v>
      </c>
      <c r="AW270" s="7">
        <f t="shared" si="587"/>
        <v>-5.7891025474887253E-3</v>
      </c>
      <c r="AX270" s="7">
        <f t="shared" si="575"/>
        <v>0</v>
      </c>
    </row>
    <row r="271" spans="1:50">
      <c r="A271" t="str">
        <f t="shared" si="565"/>
        <v>PIPE.3256.T9FXE</v>
      </c>
      <c r="B271" t="str">
        <f t="shared" si="551"/>
        <v>SA1_XTD9_PIPE</v>
      </c>
      <c r="C271" s="1" t="s">
        <v>151</v>
      </c>
      <c r="D271" s="2" t="s">
        <v>49</v>
      </c>
      <c r="E271" s="2" t="s">
        <v>97</v>
      </c>
      <c r="F271" s="2" t="s">
        <v>97</v>
      </c>
      <c r="G271" s="2" t="s">
        <v>148</v>
      </c>
      <c r="H271" s="2"/>
      <c r="I271" s="15" t="s">
        <v>149</v>
      </c>
      <c r="J271" s="1"/>
      <c r="K271" s="8">
        <v>73</v>
      </c>
      <c r="L271" s="6" t="s">
        <v>150</v>
      </c>
      <c r="M271" s="6"/>
      <c r="N271" s="6"/>
      <c r="O271" s="26">
        <v>1.2492000000000001</v>
      </c>
      <c r="P271" s="26">
        <v>0</v>
      </c>
      <c r="Q271" s="26">
        <v>822.63739999999996</v>
      </c>
      <c r="R271" s="26">
        <v>0</v>
      </c>
      <c r="S271" s="26">
        <v>2.6549400000000002E-3</v>
      </c>
      <c r="T271" s="26">
        <v>0</v>
      </c>
      <c r="U271" s="7">
        <f t="shared" si="576"/>
        <v>1.2242000000000002</v>
      </c>
      <c r="V271" s="7">
        <f t="shared" si="558"/>
        <v>0</v>
      </c>
      <c r="W271" s="7">
        <f t="shared" si="559"/>
        <v>822.63739999999996</v>
      </c>
      <c r="X271" s="7">
        <f t="shared" si="560"/>
        <v>0</v>
      </c>
      <c r="Y271" s="7">
        <f t="shared" si="577"/>
        <v>2.6549400000000002E-3</v>
      </c>
      <c r="Z271" s="7">
        <f t="shared" si="562"/>
        <v>0</v>
      </c>
      <c r="AA271" s="7">
        <f t="shared" si="552"/>
        <v>2.0760426701604828E-3</v>
      </c>
      <c r="AB271" s="7">
        <f t="shared" si="578"/>
        <v>0</v>
      </c>
      <c r="AC271" s="7">
        <f t="shared" si="553"/>
        <v>822.63905547366323</v>
      </c>
      <c r="AD271" s="7">
        <f t="shared" si="570"/>
        <v>0</v>
      </c>
      <c r="AE271" s="7">
        <f t="shared" si="579"/>
        <v>-4.5059999999999979E-5</v>
      </c>
      <c r="AF271" s="7">
        <f t="shared" si="571"/>
        <v>0</v>
      </c>
      <c r="AG271" s="7">
        <f t="shared" si="554"/>
        <v>1.2492000000000001</v>
      </c>
      <c r="AH271" s="7">
        <f t="shared" si="555"/>
        <v>0</v>
      </c>
      <c r="AI271" s="7">
        <f t="shared" si="556"/>
        <v>1261.9224999999999</v>
      </c>
      <c r="AJ271" s="7">
        <f t="shared" si="572"/>
        <v>0</v>
      </c>
      <c r="AK271" s="7">
        <f t="shared" si="580"/>
        <v>2.6549400000000002E-3</v>
      </c>
      <c r="AL271" s="7">
        <f t="shared" si="567"/>
        <v>0</v>
      </c>
      <c r="AM271" s="7">
        <f t="shared" si="581"/>
        <v>1.2492000000000001</v>
      </c>
      <c r="AN271" s="7">
        <f t="shared" si="582"/>
        <v>-2.8993567666899516</v>
      </c>
      <c r="AO271" s="7">
        <f t="shared" si="583"/>
        <v>3256.4144158835802</v>
      </c>
      <c r="AP271" s="7">
        <f t="shared" si="573"/>
        <v>3.6499999999999998E-4</v>
      </c>
      <c r="AQ271" s="7">
        <f t="shared" si="584"/>
        <v>2.6549400000000002E-3</v>
      </c>
      <c r="AR271" s="7">
        <f t="shared" si="568"/>
        <v>0</v>
      </c>
      <c r="AS271" s="7">
        <f t="shared" si="585"/>
        <v>19.397832735189507</v>
      </c>
      <c r="AT271" s="7">
        <f t="shared" si="569"/>
        <v>0.11</v>
      </c>
      <c r="AU271" s="7">
        <f t="shared" si="586"/>
        <v>-76.734441459279694</v>
      </c>
      <c r="AV271" s="30">
        <f t="shared" si="574"/>
        <v>0</v>
      </c>
      <c r="AW271" s="7">
        <f t="shared" si="587"/>
        <v>-5.7891025474887253E-3</v>
      </c>
      <c r="AX271" s="7">
        <f t="shared" si="575"/>
        <v>0</v>
      </c>
    </row>
    <row r="272" spans="1:50">
      <c r="A272" t="str">
        <f t="shared" si="565"/>
        <v>PIPE.3261.T9FXE</v>
      </c>
      <c r="B272" t="str">
        <f t="shared" si="551"/>
        <v>SA1_XTD9_PIPE</v>
      </c>
      <c r="C272" s="1" t="s">
        <v>151</v>
      </c>
      <c r="D272" s="2" t="s">
        <v>49</v>
      </c>
      <c r="E272" s="2" t="s">
        <v>97</v>
      </c>
      <c r="F272" s="2" t="s">
        <v>97</v>
      </c>
      <c r="G272" s="2" t="s">
        <v>148</v>
      </c>
      <c r="H272" s="2"/>
      <c r="I272" s="15" t="s">
        <v>149</v>
      </c>
      <c r="J272" s="1"/>
      <c r="K272" s="8">
        <v>73</v>
      </c>
      <c r="L272" s="6" t="s">
        <v>150</v>
      </c>
      <c r="M272" s="6"/>
      <c r="N272" s="6"/>
      <c r="O272" s="26">
        <v>1.2614000000000001</v>
      </c>
      <c r="P272" s="26">
        <v>0</v>
      </c>
      <c r="Q272" s="26">
        <v>827.2373</v>
      </c>
      <c r="R272" s="26">
        <v>0</v>
      </c>
      <c r="S272" s="26">
        <v>2.6549400000000002E-3</v>
      </c>
      <c r="T272" s="26">
        <v>0</v>
      </c>
      <c r="U272" s="7">
        <f t="shared" si="576"/>
        <v>1.2364000000000002</v>
      </c>
      <c r="V272" s="7">
        <f t="shared" si="558"/>
        <v>0</v>
      </c>
      <c r="W272" s="7">
        <f t="shared" si="559"/>
        <v>827.2373</v>
      </c>
      <c r="X272" s="7">
        <f t="shared" si="560"/>
        <v>0</v>
      </c>
      <c r="Y272" s="7">
        <f t="shared" si="577"/>
        <v>2.6549400000000002E-3</v>
      </c>
      <c r="Z272" s="7">
        <f t="shared" si="562"/>
        <v>0</v>
      </c>
      <c r="AA272" s="7">
        <f t="shared" si="552"/>
        <v>1.8562832911537264E-3</v>
      </c>
      <c r="AB272" s="7">
        <f t="shared" si="578"/>
        <v>0</v>
      </c>
      <c r="AC272" s="7">
        <f t="shared" si="553"/>
        <v>827.23897164699792</v>
      </c>
      <c r="AD272" s="7">
        <f t="shared" si="570"/>
        <v>0</v>
      </c>
      <c r="AE272" s="7">
        <f t="shared" si="579"/>
        <v>-4.5059999999999979E-5</v>
      </c>
      <c r="AF272" s="7">
        <f t="shared" si="571"/>
        <v>0</v>
      </c>
      <c r="AG272" s="7">
        <f t="shared" si="554"/>
        <v>1.2614000000000001</v>
      </c>
      <c r="AH272" s="7">
        <f t="shared" si="555"/>
        <v>0</v>
      </c>
      <c r="AI272" s="7">
        <f t="shared" si="556"/>
        <v>1266.5224000000001</v>
      </c>
      <c r="AJ272" s="7">
        <f t="shared" si="572"/>
        <v>0</v>
      </c>
      <c r="AK272" s="7">
        <f t="shared" si="580"/>
        <v>2.6549400000000002E-3</v>
      </c>
      <c r="AL272" s="7">
        <f t="shared" si="567"/>
        <v>0</v>
      </c>
      <c r="AM272" s="7">
        <f t="shared" si="581"/>
        <v>1.2614000000000001</v>
      </c>
      <c r="AN272" s="7">
        <f t="shared" si="582"/>
        <v>-2.9010362953861248</v>
      </c>
      <c r="AO272" s="7">
        <f t="shared" si="583"/>
        <v>3261.0143155769629</v>
      </c>
      <c r="AP272" s="7">
        <f t="shared" si="573"/>
        <v>3.6499999999999998E-4</v>
      </c>
      <c r="AQ272" s="7">
        <f t="shared" si="584"/>
        <v>2.6549400000000002E-3</v>
      </c>
      <c r="AR272" s="7">
        <f t="shared" si="568"/>
        <v>0</v>
      </c>
      <c r="AS272" s="7">
        <f t="shared" si="585"/>
        <v>19.371191010516423</v>
      </c>
      <c r="AT272" s="7">
        <f t="shared" si="569"/>
        <v>0.11</v>
      </c>
      <c r="AU272" s="7">
        <f t="shared" si="586"/>
        <v>-72.13460243291064</v>
      </c>
      <c r="AV272" s="30">
        <f t="shared" si="574"/>
        <v>0</v>
      </c>
      <c r="AW272" s="7">
        <f t="shared" si="587"/>
        <v>-5.7891025474887253E-3</v>
      </c>
      <c r="AX272" s="7">
        <f t="shared" si="575"/>
        <v>0</v>
      </c>
    </row>
    <row r="273" spans="1:50">
      <c r="A273" t="str">
        <f t="shared" si="565"/>
        <v>PIPE.3262.T9FXE</v>
      </c>
      <c r="B273" t="str">
        <f t="shared" si="551"/>
        <v>SA1_XTD9_PIPE</v>
      </c>
      <c r="C273" s="1" t="s">
        <v>151</v>
      </c>
      <c r="D273" s="2" t="s">
        <v>49</v>
      </c>
      <c r="E273" s="2" t="s">
        <v>97</v>
      </c>
      <c r="F273" s="2" t="s">
        <v>97</v>
      </c>
      <c r="G273" s="2" t="s">
        <v>148</v>
      </c>
      <c r="H273" s="2"/>
      <c r="I273" s="15" t="s">
        <v>149</v>
      </c>
      <c r="J273" s="1"/>
      <c r="K273" s="8">
        <v>73</v>
      </c>
      <c r="L273" s="6" t="s">
        <v>150</v>
      </c>
      <c r="M273" s="6"/>
      <c r="N273" s="6"/>
      <c r="O273" s="26">
        <v>1.2652000000000001</v>
      </c>
      <c r="P273" s="26">
        <v>0</v>
      </c>
      <c r="Q273" s="26">
        <v>828.63729999999998</v>
      </c>
      <c r="R273" s="26">
        <v>0</v>
      </c>
      <c r="S273" s="26">
        <v>2.6549400000000002E-3</v>
      </c>
      <c r="T273" s="26">
        <v>0</v>
      </c>
      <c r="U273" s="7">
        <f t="shared" si="576"/>
        <v>1.2402000000000002</v>
      </c>
      <c r="V273" s="7">
        <f t="shared" si="558"/>
        <v>0</v>
      </c>
      <c r="W273" s="7">
        <f t="shared" si="559"/>
        <v>828.63729999999998</v>
      </c>
      <c r="X273" s="7">
        <f t="shared" si="560"/>
        <v>0</v>
      </c>
      <c r="Y273" s="7">
        <f t="shared" si="577"/>
        <v>2.6549400000000002E-3</v>
      </c>
      <c r="Z273" s="7">
        <f t="shared" si="562"/>
        <v>0</v>
      </c>
      <c r="AA273" s="7">
        <f t="shared" si="552"/>
        <v>1.8762740328608363E-3</v>
      </c>
      <c r="AB273" s="7">
        <f t="shared" si="578"/>
        <v>0</v>
      </c>
      <c r="AC273" s="7">
        <f t="shared" si="553"/>
        <v>828.6389768039885</v>
      </c>
      <c r="AD273" s="7">
        <f t="shared" si="570"/>
        <v>0</v>
      </c>
      <c r="AE273" s="7">
        <f t="shared" si="579"/>
        <v>-4.5059999999999979E-5</v>
      </c>
      <c r="AF273" s="7">
        <f t="shared" si="571"/>
        <v>0</v>
      </c>
      <c r="AG273" s="7">
        <f t="shared" si="554"/>
        <v>1.2652000000000001</v>
      </c>
      <c r="AH273" s="7">
        <f t="shared" si="555"/>
        <v>0</v>
      </c>
      <c r="AI273" s="7">
        <f t="shared" si="556"/>
        <v>1267.9224000000002</v>
      </c>
      <c r="AJ273" s="7">
        <f t="shared" si="572"/>
        <v>0</v>
      </c>
      <c r="AK273" s="7">
        <f t="shared" si="580"/>
        <v>2.6549400000000002E-3</v>
      </c>
      <c r="AL273" s="7">
        <f t="shared" si="567"/>
        <v>0</v>
      </c>
      <c r="AM273" s="7">
        <f t="shared" si="581"/>
        <v>1.2652000000000001</v>
      </c>
      <c r="AN273" s="7">
        <f t="shared" si="582"/>
        <v>-2.9015474674060915</v>
      </c>
      <c r="AO273" s="7">
        <f t="shared" si="583"/>
        <v>3262.4143154836429</v>
      </c>
      <c r="AP273" s="7">
        <f t="shared" si="573"/>
        <v>3.6499999999999998E-4</v>
      </c>
      <c r="AQ273" s="7">
        <f t="shared" si="584"/>
        <v>2.6549400000000002E-3</v>
      </c>
      <c r="AR273" s="7">
        <f t="shared" si="568"/>
        <v>0</v>
      </c>
      <c r="AS273" s="7">
        <f t="shared" si="585"/>
        <v>19.363169355961091</v>
      </c>
      <c r="AT273" s="7">
        <f t="shared" si="569"/>
        <v>0.11</v>
      </c>
      <c r="AU273" s="7">
        <f t="shared" si="586"/>
        <v>-70.734620256931791</v>
      </c>
      <c r="AV273" s="30">
        <f t="shared" si="574"/>
        <v>0</v>
      </c>
      <c r="AW273" s="7">
        <f t="shared" si="587"/>
        <v>-5.7891025474887253E-3</v>
      </c>
      <c r="AX273" s="7">
        <f t="shared" si="575"/>
        <v>0</v>
      </c>
    </row>
    <row r="274" spans="1:50">
      <c r="A274" t="str">
        <f t="shared" si="565"/>
        <v>PIPE.3267.T9FXE</v>
      </c>
      <c r="B274" t="str">
        <f t="shared" si="551"/>
        <v>SA1_XTD9_PIPE</v>
      </c>
      <c r="C274" s="1" t="s">
        <v>151</v>
      </c>
      <c r="D274" s="2" t="s">
        <v>49</v>
      </c>
      <c r="E274" s="2" t="s">
        <v>97</v>
      </c>
      <c r="F274" s="2" t="s">
        <v>97</v>
      </c>
      <c r="G274" s="2" t="s">
        <v>148</v>
      </c>
      <c r="H274" s="2"/>
      <c r="I274" s="15" t="s">
        <v>149</v>
      </c>
      <c r="J274" s="1"/>
      <c r="K274" s="8">
        <v>73</v>
      </c>
      <c r="L274" s="6" t="s">
        <v>150</v>
      </c>
      <c r="M274" s="6"/>
      <c r="N274" s="6"/>
      <c r="O274" s="26">
        <v>1.2774000000000001</v>
      </c>
      <c r="P274" s="26">
        <v>0</v>
      </c>
      <c r="Q274" s="26">
        <v>833.2373</v>
      </c>
      <c r="R274" s="26">
        <v>0</v>
      </c>
      <c r="S274" s="26">
        <v>2.6549400000000002E-3</v>
      </c>
      <c r="T274" s="26">
        <v>0</v>
      </c>
      <c r="U274" s="7">
        <f t="shared" si="576"/>
        <v>1.2524000000000002</v>
      </c>
      <c r="V274" s="7">
        <f t="shared" si="558"/>
        <v>0</v>
      </c>
      <c r="W274" s="7">
        <f t="shared" si="559"/>
        <v>833.2373</v>
      </c>
      <c r="X274" s="7">
        <f t="shared" si="560"/>
        <v>0</v>
      </c>
      <c r="Y274" s="7">
        <f t="shared" si="577"/>
        <v>2.6549400000000002E-3</v>
      </c>
      <c r="Z274" s="7">
        <f t="shared" si="562"/>
        <v>0</v>
      </c>
      <c r="AA274" s="7">
        <f t="shared" si="552"/>
        <v>1.6562446541821263E-3</v>
      </c>
      <c r="AB274" s="7">
        <f t="shared" si="578"/>
        <v>0</v>
      </c>
      <c r="AC274" s="7">
        <f t="shared" si="553"/>
        <v>833.2389929769588</v>
      </c>
      <c r="AD274" s="7">
        <f t="shared" si="570"/>
        <v>0</v>
      </c>
      <c r="AE274" s="7">
        <f t="shared" si="579"/>
        <v>-4.5059999999999979E-5</v>
      </c>
      <c r="AF274" s="7">
        <f t="shared" si="571"/>
        <v>0</v>
      </c>
      <c r="AG274" s="7">
        <f t="shared" si="554"/>
        <v>1.2774000000000001</v>
      </c>
      <c r="AH274" s="7">
        <f t="shared" si="555"/>
        <v>0</v>
      </c>
      <c r="AI274" s="7">
        <f t="shared" si="556"/>
        <v>1272.5224000000001</v>
      </c>
      <c r="AJ274" s="7">
        <f t="shared" si="572"/>
        <v>0</v>
      </c>
      <c r="AK274" s="7">
        <f t="shared" si="580"/>
        <v>2.6549400000000002E-3</v>
      </c>
      <c r="AL274" s="7">
        <f t="shared" si="567"/>
        <v>0</v>
      </c>
      <c r="AM274" s="7">
        <f t="shared" si="581"/>
        <v>1.2774000000000001</v>
      </c>
      <c r="AN274" s="7">
        <f t="shared" si="582"/>
        <v>-2.9032270326145522</v>
      </c>
      <c r="AO274" s="7">
        <f t="shared" si="583"/>
        <v>3267.0143151770189</v>
      </c>
      <c r="AP274" s="7">
        <f t="shared" si="573"/>
        <v>3.6499999999999998E-4</v>
      </c>
      <c r="AQ274" s="7">
        <f t="shared" si="584"/>
        <v>2.6549400000000002E-3</v>
      </c>
      <c r="AR274" s="7">
        <f t="shared" si="568"/>
        <v>0</v>
      </c>
      <c r="AS274" s="7">
        <f t="shared" si="585"/>
        <v>19.336526786893788</v>
      </c>
      <c r="AT274" s="7">
        <f t="shared" si="569"/>
        <v>0.11</v>
      </c>
      <c r="AU274" s="7">
        <f t="shared" si="586"/>
        <v>-66.134681234128053</v>
      </c>
      <c r="AV274" s="30">
        <f t="shared" si="574"/>
        <v>0</v>
      </c>
      <c r="AW274" s="7">
        <f t="shared" si="587"/>
        <v>-5.7891025474887253E-3</v>
      </c>
      <c r="AX274" s="7">
        <f t="shared" si="575"/>
        <v>0</v>
      </c>
    </row>
    <row r="275" spans="1:50">
      <c r="A275" t="str">
        <f t="shared" si="565"/>
        <v>PIPE.3271.T9FXE</v>
      </c>
      <c r="B275" t="str">
        <f t="shared" si="551"/>
        <v>SA1_XTD9_PIPE</v>
      </c>
      <c r="C275" s="1" t="s">
        <v>151</v>
      </c>
      <c r="D275" s="2" t="s">
        <v>49</v>
      </c>
      <c r="E275" s="2" t="s">
        <v>97</v>
      </c>
      <c r="F275" s="2" t="s">
        <v>97</v>
      </c>
      <c r="G275" s="2" t="s">
        <v>148</v>
      </c>
      <c r="H275" s="2"/>
      <c r="I275" s="15" t="s">
        <v>149</v>
      </c>
      <c r="J275" s="1"/>
      <c r="K275" s="8">
        <v>73</v>
      </c>
      <c r="L275" s="6" t="s">
        <v>150</v>
      </c>
      <c r="M275" s="6"/>
      <c r="N275" s="6"/>
      <c r="O275" s="26">
        <v>1.2871999999999999</v>
      </c>
      <c r="P275" s="26">
        <v>0</v>
      </c>
      <c r="Q275" s="26">
        <v>836.93730000000005</v>
      </c>
      <c r="R275" s="26">
        <v>0</v>
      </c>
      <c r="S275" s="26">
        <v>2.6549400000000002E-3</v>
      </c>
      <c r="T275" s="26">
        <v>0</v>
      </c>
      <c r="U275" s="7">
        <f t="shared" si="576"/>
        <v>1.2622</v>
      </c>
      <c r="V275" s="7">
        <f t="shared" si="558"/>
        <v>0</v>
      </c>
      <c r="W275" s="7">
        <f t="shared" si="559"/>
        <v>836.93730000000005</v>
      </c>
      <c r="X275" s="7">
        <f t="shared" si="560"/>
        <v>0</v>
      </c>
      <c r="Y275" s="7">
        <f t="shared" si="577"/>
        <v>2.6549400000000002E-3</v>
      </c>
      <c r="Z275" s="7">
        <f t="shared" si="562"/>
        <v>0</v>
      </c>
      <c r="AA275" s="7">
        <f t="shared" si="552"/>
        <v>1.4662210710489898E-3</v>
      </c>
      <c r="AB275" s="7">
        <f t="shared" si="578"/>
        <v>0</v>
      </c>
      <c r="AC275" s="7">
        <f t="shared" si="553"/>
        <v>836.93900595043488</v>
      </c>
      <c r="AD275" s="7">
        <f t="shared" si="570"/>
        <v>0</v>
      </c>
      <c r="AE275" s="7">
        <f t="shared" si="579"/>
        <v>-4.5059999999999979E-5</v>
      </c>
      <c r="AF275" s="7">
        <f t="shared" si="571"/>
        <v>0</v>
      </c>
      <c r="AG275" s="7">
        <f t="shared" si="554"/>
        <v>1.2871999999999999</v>
      </c>
      <c r="AH275" s="7">
        <f t="shared" si="555"/>
        <v>0</v>
      </c>
      <c r="AI275" s="7">
        <f t="shared" si="556"/>
        <v>1276.2224000000001</v>
      </c>
      <c r="AJ275" s="7">
        <f t="shared" si="572"/>
        <v>0</v>
      </c>
      <c r="AK275" s="7">
        <f t="shared" si="580"/>
        <v>2.6549400000000002E-3</v>
      </c>
      <c r="AL275" s="7">
        <f t="shared" si="567"/>
        <v>0</v>
      </c>
      <c r="AM275" s="7">
        <f t="shared" si="581"/>
        <v>1.2871999999999999</v>
      </c>
      <c r="AN275" s="7">
        <f t="shared" si="582"/>
        <v>-2.9045779872387487</v>
      </c>
      <c r="AO275" s="7">
        <f t="shared" si="583"/>
        <v>3270.7143149303865</v>
      </c>
      <c r="AP275" s="7">
        <f t="shared" si="573"/>
        <v>3.6499999999999998E-4</v>
      </c>
      <c r="AQ275" s="7">
        <f t="shared" si="584"/>
        <v>2.6549400000000002E-3</v>
      </c>
      <c r="AR275" s="7">
        <f t="shared" si="568"/>
        <v>0</v>
      </c>
      <c r="AS275" s="7">
        <f t="shared" si="585"/>
        <v>19.315083851369877</v>
      </c>
      <c r="AT275" s="7">
        <f t="shared" si="569"/>
        <v>0.11</v>
      </c>
      <c r="AU275" s="7">
        <f t="shared" si="586"/>
        <v>-62.434730391141549</v>
      </c>
      <c r="AV275" s="30">
        <f t="shared" si="574"/>
        <v>0</v>
      </c>
      <c r="AW275" s="7">
        <f t="shared" si="587"/>
        <v>-5.7891025474887253E-3</v>
      </c>
      <c r="AX275" s="7">
        <f t="shared" si="575"/>
        <v>0</v>
      </c>
    </row>
    <row r="276" spans="1:50">
      <c r="A276" t="str">
        <f t="shared" si="565"/>
        <v>PIPE.3274.T9FXE</v>
      </c>
      <c r="B276" t="str">
        <f t="shared" si="551"/>
        <v>SA1_XTD9_PIPE</v>
      </c>
      <c r="C276" s="1" t="s">
        <v>151</v>
      </c>
      <c r="D276" s="2" t="s">
        <v>49</v>
      </c>
      <c r="E276" s="2" t="s">
        <v>97</v>
      </c>
      <c r="F276" s="2" t="s">
        <v>97</v>
      </c>
      <c r="G276" s="2" t="s">
        <v>148</v>
      </c>
      <c r="H276" s="2"/>
      <c r="I276" s="15" t="s">
        <v>149</v>
      </c>
      <c r="J276" s="1"/>
      <c r="K276" s="8">
        <v>73</v>
      </c>
      <c r="L276" s="6" t="s">
        <v>150</v>
      </c>
      <c r="M276" s="6"/>
      <c r="N276" s="6"/>
      <c r="O276" s="26">
        <v>1.2969999999999999</v>
      </c>
      <c r="P276" s="26">
        <v>0</v>
      </c>
      <c r="Q276" s="26">
        <v>840.63729999999998</v>
      </c>
      <c r="R276" s="26">
        <v>0</v>
      </c>
      <c r="S276" s="26">
        <v>2.6549400000000002E-3</v>
      </c>
      <c r="T276" s="26">
        <v>0</v>
      </c>
      <c r="U276" s="7">
        <f t="shared" si="576"/>
        <v>1.272</v>
      </c>
      <c r="V276" s="7">
        <f t="shared" si="558"/>
        <v>0</v>
      </c>
      <c r="W276" s="7">
        <f t="shared" si="559"/>
        <v>840.63729999999998</v>
      </c>
      <c r="X276" s="7">
        <f t="shared" si="560"/>
        <v>0</v>
      </c>
      <c r="Y276" s="7">
        <f t="shared" si="577"/>
        <v>2.6549400000000002E-3</v>
      </c>
      <c r="Z276" s="7">
        <f t="shared" si="562"/>
        <v>0</v>
      </c>
      <c r="AA276" s="7">
        <f t="shared" si="552"/>
        <v>1.2761974879165194E-3</v>
      </c>
      <c r="AB276" s="7">
        <f t="shared" si="578"/>
        <v>0</v>
      </c>
      <c r="AC276" s="7">
        <f t="shared" si="553"/>
        <v>840.63901892391073</v>
      </c>
      <c r="AD276" s="7">
        <f t="shared" si="570"/>
        <v>0</v>
      </c>
      <c r="AE276" s="7">
        <f t="shared" si="579"/>
        <v>-4.5059999999999979E-5</v>
      </c>
      <c r="AF276" s="7">
        <f t="shared" si="571"/>
        <v>0</v>
      </c>
      <c r="AG276" s="7">
        <f t="shared" si="554"/>
        <v>1.2969999999999999</v>
      </c>
      <c r="AH276" s="7">
        <f t="shared" si="555"/>
        <v>0</v>
      </c>
      <c r="AI276" s="7">
        <f t="shared" si="556"/>
        <v>1279.9224000000002</v>
      </c>
      <c r="AJ276" s="7">
        <f t="shared" si="572"/>
        <v>0</v>
      </c>
      <c r="AK276" s="7">
        <f t="shared" si="580"/>
        <v>2.6549400000000002E-3</v>
      </c>
      <c r="AL276" s="7">
        <f t="shared" si="567"/>
        <v>0</v>
      </c>
      <c r="AM276" s="7">
        <f t="shared" si="581"/>
        <v>1.2969999999999999</v>
      </c>
      <c r="AN276" s="7">
        <f t="shared" si="582"/>
        <v>-2.9059289418629453</v>
      </c>
      <c r="AO276" s="7">
        <f t="shared" si="583"/>
        <v>3274.4143146837546</v>
      </c>
      <c r="AP276" s="7">
        <f t="shared" si="573"/>
        <v>3.6499999999999998E-4</v>
      </c>
      <c r="AQ276" s="7">
        <f t="shared" si="584"/>
        <v>2.6549400000000002E-3</v>
      </c>
      <c r="AR276" s="7">
        <f t="shared" si="568"/>
        <v>0</v>
      </c>
      <c r="AS276" s="7">
        <f t="shared" si="585"/>
        <v>19.29364091584597</v>
      </c>
      <c r="AT276" s="7">
        <f t="shared" si="569"/>
        <v>0.11</v>
      </c>
      <c r="AU276" s="7">
        <f t="shared" si="586"/>
        <v>-58.734779548155068</v>
      </c>
      <c r="AV276" s="30">
        <f t="shared" si="574"/>
        <v>0</v>
      </c>
      <c r="AW276" s="7">
        <f t="shared" si="587"/>
        <v>-5.7891025474887253E-3</v>
      </c>
      <c r="AX276" s="7">
        <f t="shared" si="575"/>
        <v>0</v>
      </c>
    </row>
    <row r="277" spans="1:50">
      <c r="A277" t="str">
        <f t="shared" si="565"/>
        <v>PIPE.3280.T9FXE</v>
      </c>
      <c r="B277" t="str">
        <f t="shared" si="551"/>
        <v>SA1_XTD9_PIPE</v>
      </c>
      <c r="C277" s="1" t="s">
        <v>151</v>
      </c>
      <c r="D277" s="2" t="s">
        <v>49</v>
      </c>
      <c r="E277" s="2" t="s">
        <v>97</v>
      </c>
      <c r="F277" s="2" t="s">
        <v>97</v>
      </c>
      <c r="G277" s="2" t="s">
        <v>148</v>
      </c>
      <c r="H277" s="2"/>
      <c r="I277" s="15" t="s">
        <v>149</v>
      </c>
      <c r="J277" s="1"/>
      <c r="K277" s="8">
        <v>73</v>
      </c>
      <c r="L277" s="6" t="s">
        <v>150</v>
      </c>
      <c r="M277" s="6"/>
      <c r="N277" s="6"/>
      <c r="O277" s="26">
        <v>1.3113999999999999</v>
      </c>
      <c r="P277" s="26">
        <v>0</v>
      </c>
      <c r="Q277" s="26">
        <v>846.06230000000005</v>
      </c>
      <c r="R277" s="26">
        <v>0</v>
      </c>
      <c r="S277" s="26">
        <v>2.6549400000000002E-3</v>
      </c>
      <c r="T277" s="26">
        <v>0</v>
      </c>
      <c r="U277" s="7">
        <f t="shared" si="576"/>
        <v>1.2864</v>
      </c>
      <c r="V277" s="7">
        <f t="shared" si="558"/>
        <v>0</v>
      </c>
      <c r="W277" s="7">
        <f t="shared" si="559"/>
        <v>846.06230000000005</v>
      </c>
      <c r="X277" s="7">
        <f t="shared" si="560"/>
        <v>0</v>
      </c>
      <c r="Y277" s="7">
        <f t="shared" si="577"/>
        <v>2.6549400000000002E-3</v>
      </c>
      <c r="Z277" s="7">
        <f t="shared" si="562"/>
        <v>0</v>
      </c>
      <c r="AA277" s="7">
        <f t="shared" si="552"/>
        <v>1.0286627966542561E-3</v>
      </c>
      <c r="AB277" s="7">
        <f t="shared" si="578"/>
        <v>0</v>
      </c>
      <c r="AC277" s="7">
        <f t="shared" si="553"/>
        <v>846.06403802975069</v>
      </c>
      <c r="AD277" s="7">
        <f t="shared" si="570"/>
        <v>0</v>
      </c>
      <c r="AE277" s="7">
        <f t="shared" si="579"/>
        <v>-4.5059999999999979E-5</v>
      </c>
      <c r="AF277" s="7">
        <f t="shared" si="571"/>
        <v>0</v>
      </c>
      <c r="AG277" s="7">
        <f t="shared" si="554"/>
        <v>1.3113999999999999</v>
      </c>
      <c r="AH277" s="7">
        <f t="shared" si="555"/>
        <v>0</v>
      </c>
      <c r="AI277" s="7">
        <f t="shared" si="556"/>
        <v>1285.3474000000001</v>
      </c>
      <c r="AJ277" s="7">
        <f t="shared" si="572"/>
        <v>0</v>
      </c>
      <c r="AK277" s="7">
        <f t="shared" si="580"/>
        <v>2.6549400000000002E-3</v>
      </c>
      <c r="AL277" s="7">
        <f t="shared" si="567"/>
        <v>0</v>
      </c>
      <c r="AM277" s="7">
        <f t="shared" si="581"/>
        <v>1.3113999999999999</v>
      </c>
      <c r="AN277" s="7">
        <f t="shared" si="582"/>
        <v>-2.9079097334403148</v>
      </c>
      <c r="AO277" s="7">
        <f t="shared" si="583"/>
        <v>3279.8393143221383</v>
      </c>
      <c r="AP277" s="7">
        <f t="shared" si="573"/>
        <v>3.6499999999999998E-4</v>
      </c>
      <c r="AQ277" s="7">
        <f t="shared" si="584"/>
        <v>2.6549400000000002E-3</v>
      </c>
      <c r="AR277" s="7">
        <f t="shared" si="568"/>
        <v>0</v>
      </c>
      <c r="AS277" s="7">
        <f t="shared" si="585"/>
        <v>19.262232016030552</v>
      </c>
      <c r="AT277" s="7">
        <f t="shared" si="569"/>
        <v>0.11</v>
      </c>
      <c r="AU277" s="7">
        <f t="shared" si="586"/>
        <v>-53.309851360518671</v>
      </c>
      <c r="AV277" s="30">
        <f t="shared" si="574"/>
        <v>0</v>
      </c>
      <c r="AW277" s="7">
        <f t="shared" si="587"/>
        <v>-5.7891025474887253E-3</v>
      </c>
      <c r="AX277" s="7">
        <f t="shared" si="575"/>
        <v>0</v>
      </c>
    </row>
    <row r="278" spans="1:50">
      <c r="A278" t="str">
        <f t="shared" si="565"/>
        <v>PIPE.3285.T9FXE</v>
      </c>
      <c r="B278" t="str">
        <f t="shared" si="551"/>
        <v>SA1_XTD9_PIPE</v>
      </c>
      <c r="C278" s="1" t="s">
        <v>151</v>
      </c>
      <c r="D278" s="2" t="s">
        <v>49</v>
      </c>
      <c r="E278" s="2" t="s">
        <v>97</v>
      </c>
      <c r="F278" s="2" t="s">
        <v>97</v>
      </c>
      <c r="G278" s="2" t="s">
        <v>148</v>
      </c>
      <c r="H278" s="2"/>
      <c r="I278" s="15" t="s">
        <v>149</v>
      </c>
      <c r="J278" s="1"/>
      <c r="K278" s="8">
        <v>73</v>
      </c>
      <c r="L278" s="6" t="s">
        <v>150</v>
      </c>
      <c r="M278" s="6"/>
      <c r="N278" s="6"/>
      <c r="O278" s="26">
        <v>1.3258000000000001</v>
      </c>
      <c r="P278" s="26">
        <v>0</v>
      </c>
      <c r="Q278" s="26">
        <v>851.4873</v>
      </c>
      <c r="R278" s="26">
        <v>0</v>
      </c>
      <c r="S278" s="26">
        <v>2.6549400000000002E-3</v>
      </c>
      <c r="T278" s="26">
        <v>0</v>
      </c>
      <c r="U278" s="7">
        <f t="shared" si="576"/>
        <v>1.3008000000000002</v>
      </c>
      <c r="V278" s="7">
        <f t="shared" si="558"/>
        <v>0</v>
      </c>
      <c r="W278" s="7">
        <f t="shared" si="559"/>
        <v>851.4873</v>
      </c>
      <c r="X278" s="7">
        <f t="shared" si="560"/>
        <v>0</v>
      </c>
      <c r="Y278" s="7">
        <f t="shared" si="577"/>
        <v>2.6549400000000002E-3</v>
      </c>
      <c r="Z278" s="7">
        <f t="shared" si="562"/>
        <v>0</v>
      </c>
      <c r="AA278" s="7">
        <f t="shared" si="552"/>
        <v>7.8112810539243682E-4</v>
      </c>
      <c r="AB278" s="7">
        <f t="shared" si="578"/>
        <v>0</v>
      </c>
      <c r="AC278" s="7">
        <f t="shared" si="553"/>
        <v>851.48905713559043</v>
      </c>
      <c r="AD278" s="7">
        <f t="shared" si="570"/>
        <v>0</v>
      </c>
      <c r="AE278" s="7">
        <f t="shared" si="579"/>
        <v>-4.5059999999999979E-5</v>
      </c>
      <c r="AF278" s="7">
        <f t="shared" si="571"/>
        <v>0</v>
      </c>
      <c r="AG278" s="7">
        <f t="shared" si="554"/>
        <v>1.3258000000000001</v>
      </c>
      <c r="AH278" s="7">
        <f t="shared" si="555"/>
        <v>0</v>
      </c>
      <c r="AI278" s="7">
        <f t="shared" si="556"/>
        <v>1290.7724000000001</v>
      </c>
      <c r="AJ278" s="7">
        <f t="shared" si="572"/>
        <v>0</v>
      </c>
      <c r="AK278" s="7">
        <f t="shared" si="580"/>
        <v>2.6549400000000002E-3</v>
      </c>
      <c r="AL278" s="7">
        <f t="shared" si="567"/>
        <v>0</v>
      </c>
      <c r="AM278" s="7">
        <f t="shared" si="581"/>
        <v>1.3258000000000001</v>
      </c>
      <c r="AN278" s="7">
        <f t="shared" si="582"/>
        <v>-2.9098905250176843</v>
      </c>
      <c r="AO278" s="7">
        <f t="shared" si="583"/>
        <v>3285.2643139605225</v>
      </c>
      <c r="AP278" s="7">
        <f t="shared" si="573"/>
        <v>3.6499999999999998E-4</v>
      </c>
      <c r="AQ278" s="7">
        <f t="shared" si="584"/>
        <v>2.6549400000000002E-3</v>
      </c>
      <c r="AR278" s="7">
        <f t="shared" si="568"/>
        <v>0</v>
      </c>
      <c r="AS278" s="7">
        <f t="shared" si="585"/>
        <v>19.230823116215138</v>
      </c>
      <c r="AT278" s="7">
        <f t="shared" si="569"/>
        <v>0.11</v>
      </c>
      <c r="AU278" s="7">
        <f t="shared" si="586"/>
        <v>-47.884923172882274</v>
      </c>
      <c r="AV278" s="30">
        <f t="shared" si="574"/>
        <v>0</v>
      </c>
      <c r="AW278" s="7">
        <f t="shared" si="587"/>
        <v>-5.7891025474887253E-3</v>
      </c>
      <c r="AX278" s="7">
        <f t="shared" si="575"/>
        <v>0</v>
      </c>
    </row>
    <row r="279" spans="1:50">
      <c r="A279" t="str">
        <f t="shared" si="565"/>
        <v>PIPE.3289.T9FXE</v>
      </c>
      <c r="B279" t="str">
        <f t="shared" si="551"/>
        <v>SA1_XTD9_PIPE</v>
      </c>
      <c r="C279" s="1" t="s">
        <v>151</v>
      </c>
      <c r="D279" s="2" t="s">
        <v>49</v>
      </c>
      <c r="E279" s="2" t="s">
        <v>97</v>
      </c>
      <c r="F279" s="2" t="s">
        <v>97</v>
      </c>
      <c r="G279" s="2" t="s">
        <v>148</v>
      </c>
      <c r="H279" s="2"/>
      <c r="I279" s="15" t="s">
        <v>149</v>
      </c>
      <c r="J279" s="1"/>
      <c r="K279" s="8">
        <v>73</v>
      </c>
      <c r="L279" s="6" t="s">
        <v>150</v>
      </c>
      <c r="M279" s="6"/>
      <c r="N279" s="6"/>
      <c r="O279" s="26">
        <v>1.3357000000000001</v>
      </c>
      <c r="P279" s="26">
        <v>0</v>
      </c>
      <c r="Q279" s="26">
        <v>855.18719999999996</v>
      </c>
      <c r="R279" s="26">
        <v>0</v>
      </c>
      <c r="S279" s="26">
        <v>2.6549400000000002E-3</v>
      </c>
      <c r="T279" s="26">
        <v>0</v>
      </c>
      <c r="U279" s="7">
        <f t="shared" si="576"/>
        <v>1.3107000000000002</v>
      </c>
      <c r="V279" s="7">
        <f t="shared" si="558"/>
        <v>0</v>
      </c>
      <c r="W279" s="7">
        <f t="shared" si="559"/>
        <v>855.18719999999996</v>
      </c>
      <c r="X279" s="7">
        <f t="shared" si="560"/>
        <v>0</v>
      </c>
      <c r="Y279" s="7">
        <f t="shared" si="577"/>
        <v>2.6549400000000002E-3</v>
      </c>
      <c r="Z279" s="7">
        <f t="shared" si="562"/>
        <v>0</v>
      </c>
      <c r="AA279" s="7">
        <f t="shared" si="552"/>
        <v>6.9137415743192321E-4</v>
      </c>
      <c r="AB279" s="7">
        <f t="shared" si="578"/>
        <v>0</v>
      </c>
      <c r="AC279" s="7">
        <f t="shared" si="553"/>
        <v>855.18897037943054</v>
      </c>
      <c r="AD279" s="7">
        <f t="shared" si="570"/>
        <v>0</v>
      </c>
      <c r="AE279" s="7">
        <f t="shared" si="579"/>
        <v>-4.5059999999999979E-5</v>
      </c>
      <c r="AF279" s="7">
        <f t="shared" si="571"/>
        <v>0</v>
      </c>
      <c r="AG279" s="7">
        <f t="shared" si="554"/>
        <v>1.3357000000000001</v>
      </c>
      <c r="AH279" s="7">
        <f t="shared" si="555"/>
        <v>0</v>
      </c>
      <c r="AI279" s="7">
        <f t="shared" si="556"/>
        <v>1294.4723000000001</v>
      </c>
      <c r="AJ279" s="7">
        <f t="shared" si="572"/>
        <v>0</v>
      </c>
      <c r="AK279" s="7">
        <f t="shared" si="580"/>
        <v>2.6549400000000002E-3</v>
      </c>
      <c r="AL279" s="7">
        <f t="shared" si="567"/>
        <v>0</v>
      </c>
      <c r="AM279" s="7">
        <f t="shared" si="581"/>
        <v>1.3357000000000001</v>
      </c>
      <c r="AN279" s="7">
        <f t="shared" si="582"/>
        <v>-2.9112414431295939</v>
      </c>
      <c r="AO279" s="7">
        <f t="shared" si="583"/>
        <v>3288.9642137138967</v>
      </c>
      <c r="AP279" s="7">
        <f t="shared" si="573"/>
        <v>3.6499999999999998E-4</v>
      </c>
      <c r="AQ279" s="7">
        <f t="shared" si="584"/>
        <v>2.6549400000000002E-3</v>
      </c>
      <c r="AR279" s="7">
        <f t="shared" si="568"/>
        <v>0</v>
      </c>
      <c r="AS279" s="7">
        <f t="shared" si="585"/>
        <v>19.209481021520375</v>
      </c>
      <c r="AT279" s="7">
        <f t="shared" si="569"/>
        <v>0.11</v>
      </c>
      <c r="AU279" s="7">
        <f t="shared" si="586"/>
        <v>-44.185071481936468</v>
      </c>
      <c r="AV279" s="30">
        <f t="shared" si="574"/>
        <v>0</v>
      </c>
      <c r="AW279" s="7">
        <f t="shared" si="587"/>
        <v>-5.7891025474887253E-3</v>
      </c>
      <c r="AX279" s="7">
        <f t="shared" si="575"/>
        <v>0</v>
      </c>
    </row>
    <row r="280" spans="1:50">
      <c r="A280" t="str">
        <f t="shared" si="565"/>
        <v>PIPE.3293.T9FXE</v>
      </c>
      <c r="B280" t="str">
        <f t="shared" si="551"/>
        <v>SA1_XTD9_PIPE</v>
      </c>
      <c r="C280" s="1" t="s">
        <v>151</v>
      </c>
      <c r="D280" s="2" t="s">
        <v>49</v>
      </c>
      <c r="E280" s="2" t="s">
        <v>97</v>
      </c>
      <c r="F280" s="2" t="s">
        <v>97</v>
      </c>
      <c r="G280" s="2" t="s">
        <v>148</v>
      </c>
      <c r="H280" s="2"/>
      <c r="I280" s="15" t="s">
        <v>149</v>
      </c>
      <c r="J280" s="1"/>
      <c r="K280" s="8">
        <v>73</v>
      </c>
      <c r="L280" s="6" t="s">
        <v>150</v>
      </c>
      <c r="M280" s="6"/>
      <c r="N280" s="6"/>
      <c r="O280" s="26">
        <v>1.3454999999999999</v>
      </c>
      <c r="P280" s="26">
        <v>0</v>
      </c>
      <c r="Q280" s="26">
        <v>858.88720000000001</v>
      </c>
      <c r="R280" s="26">
        <v>0</v>
      </c>
      <c r="S280" s="26">
        <v>2.6549400000000002E-3</v>
      </c>
      <c r="T280" s="26">
        <v>0</v>
      </c>
      <c r="U280" s="7">
        <f t="shared" si="576"/>
        <v>1.3205</v>
      </c>
      <c r="V280" s="7">
        <f t="shared" si="558"/>
        <v>0</v>
      </c>
      <c r="W280" s="7">
        <f t="shared" si="559"/>
        <v>858.88720000000001</v>
      </c>
      <c r="X280" s="7">
        <f t="shared" si="560"/>
        <v>0</v>
      </c>
      <c r="Y280" s="7">
        <f t="shared" si="577"/>
        <v>2.6549400000000002E-3</v>
      </c>
      <c r="Z280" s="7">
        <f t="shared" si="562"/>
        <v>0</v>
      </c>
      <c r="AA280" s="7">
        <f t="shared" si="552"/>
        <v>5.0135057429900876E-4</v>
      </c>
      <c r="AB280" s="7">
        <f t="shared" si="578"/>
        <v>0</v>
      </c>
      <c r="AC280" s="7">
        <f t="shared" si="553"/>
        <v>858.88898335290673</v>
      </c>
      <c r="AD280" s="7">
        <f t="shared" si="570"/>
        <v>0</v>
      </c>
      <c r="AE280" s="7">
        <f t="shared" si="579"/>
        <v>-4.5059999999999979E-5</v>
      </c>
      <c r="AF280" s="7">
        <f t="shared" si="571"/>
        <v>0</v>
      </c>
      <c r="AG280" s="7">
        <f t="shared" si="554"/>
        <v>1.3454999999999999</v>
      </c>
      <c r="AH280" s="7">
        <f t="shared" si="555"/>
        <v>0</v>
      </c>
      <c r="AI280" s="7">
        <f t="shared" si="556"/>
        <v>1298.1723</v>
      </c>
      <c r="AJ280" s="7">
        <f t="shared" si="572"/>
        <v>0</v>
      </c>
      <c r="AK280" s="7">
        <f t="shared" si="580"/>
        <v>2.6549400000000002E-3</v>
      </c>
      <c r="AL280" s="7">
        <f t="shared" si="567"/>
        <v>0</v>
      </c>
      <c r="AM280" s="7">
        <f t="shared" si="581"/>
        <v>1.3454999999999999</v>
      </c>
      <c r="AN280" s="7">
        <f t="shared" si="582"/>
        <v>-2.9125923977537904</v>
      </c>
      <c r="AO280" s="7">
        <f t="shared" si="583"/>
        <v>3292.6642134672643</v>
      </c>
      <c r="AP280" s="7">
        <f t="shared" si="573"/>
        <v>3.6499999999999998E-4</v>
      </c>
      <c r="AQ280" s="7">
        <f t="shared" si="584"/>
        <v>2.6549400000000002E-3</v>
      </c>
      <c r="AR280" s="7">
        <f t="shared" si="568"/>
        <v>0</v>
      </c>
      <c r="AS280" s="7">
        <f t="shared" si="585"/>
        <v>19.188038085996471</v>
      </c>
      <c r="AT280" s="7">
        <f t="shared" si="569"/>
        <v>0.11</v>
      </c>
      <c r="AU280" s="7">
        <f t="shared" si="586"/>
        <v>-40.4851206389502</v>
      </c>
      <c r="AV280" s="30">
        <f t="shared" si="574"/>
        <v>0</v>
      </c>
      <c r="AW280" s="7">
        <f t="shared" si="587"/>
        <v>-5.7891025474887253E-3</v>
      </c>
      <c r="AX280" s="7">
        <f t="shared" si="575"/>
        <v>0</v>
      </c>
    </row>
    <row r="281" spans="1:50">
      <c r="A281" t="str">
        <f t="shared" si="565"/>
        <v>PIPE.3297.T9FXE</v>
      </c>
      <c r="B281" t="str">
        <f t="shared" si="551"/>
        <v>SA1_XTD9_PIPE</v>
      </c>
      <c r="C281" s="1" t="s">
        <v>151</v>
      </c>
      <c r="D281" s="2" t="s">
        <v>49</v>
      </c>
      <c r="E281" s="2" t="s">
        <v>97</v>
      </c>
      <c r="F281" s="2" t="s">
        <v>97</v>
      </c>
      <c r="G281" s="2" t="s">
        <v>148</v>
      </c>
      <c r="H281" s="2"/>
      <c r="I281" s="15" t="s">
        <v>149</v>
      </c>
      <c r="J281" s="1"/>
      <c r="K281" s="8">
        <v>73</v>
      </c>
      <c r="L281" s="6" t="s">
        <v>150</v>
      </c>
      <c r="M281" s="6"/>
      <c r="N281" s="6"/>
      <c r="O281" s="26">
        <v>1.3576999999999999</v>
      </c>
      <c r="P281" s="26">
        <v>0</v>
      </c>
      <c r="Q281" s="26">
        <v>863.48720000000003</v>
      </c>
      <c r="R281" s="26">
        <v>0</v>
      </c>
      <c r="S281" s="26">
        <v>2.6549400000000002E-3</v>
      </c>
      <c r="T281" s="26">
        <v>0</v>
      </c>
      <c r="U281" s="7">
        <f t="shared" si="576"/>
        <v>1.3327</v>
      </c>
      <c r="V281" s="7">
        <f t="shared" si="558"/>
        <v>0</v>
      </c>
      <c r="W281" s="7">
        <f t="shared" si="559"/>
        <v>863.48720000000003</v>
      </c>
      <c r="X281" s="7">
        <f t="shared" si="560"/>
        <v>0</v>
      </c>
      <c r="Y281" s="7">
        <f t="shared" si="577"/>
        <v>2.6549400000000002E-3</v>
      </c>
      <c r="Z281" s="7">
        <f t="shared" si="562"/>
        <v>0</v>
      </c>
      <c r="AA281" s="7">
        <f t="shared" si="552"/>
        <v>2.8132119562052083E-4</v>
      </c>
      <c r="AB281" s="7">
        <f t="shared" si="578"/>
        <v>0</v>
      </c>
      <c r="AC281" s="7">
        <f t="shared" si="553"/>
        <v>863.48899952587681</v>
      </c>
      <c r="AD281" s="7">
        <f t="shared" si="570"/>
        <v>0</v>
      </c>
      <c r="AE281" s="7">
        <f t="shared" si="579"/>
        <v>-4.5059999999999979E-5</v>
      </c>
      <c r="AF281" s="7">
        <f t="shared" si="571"/>
        <v>0</v>
      </c>
      <c r="AG281" s="7">
        <f t="shared" si="554"/>
        <v>1.3576999999999999</v>
      </c>
      <c r="AH281" s="7">
        <f t="shared" si="555"/>
        <v>0</v>
      </c>
      <c r="AI281" s="7">
        <f t="shared" si="556"/>
        <v>1302.7723000000001</v>
      </c>
      <c r="AJ281" s="7">
        <f t="shared" si="572"/>
        <v>0</v>
      </c>
      <c r="AK281" s="7">
        <f t="shared" si="580"/>
        <v>2.6549400000000002E-3</v>
      </c>
      <c r="AL281" s="7">
        <f t="shared" si="567"/>
        <v>0</v>
      </c>
      <c r="AM281" s="7">
        <f t="shared" si="581"/>
        <v>1.3576999999999999</v>
      </c>
      <c r="AN281" s="7">
        <f t="shared" si="582"/>
        <v>-2.9142719629622511</v>
      </c>
      <c r="AO281" s="7">
        <f t="shared" si="583"/>
        <v>3297.2642131606408</v>
      </c>
      <c r="AP281" s="7">
        <f t="shared" si="573"/>
        <v>3.6499999999999998E-4</v>
      </c>
      <c r="AQ281" s="7">
        <f t="shared" si="584"/>
        <v>2.6549400000000002E-3</v>
      </c>
      <c r="AR281" s="7">
        <f t="shared" si="568"/>
        <v>0</v>
      </c>
      <c r="AS281" s="7">
        <f t="shared" si="585"/>
        <v>19.161395516929169</v>
      </c>
      <c r="AT281" s="7">
        <f t="shared" si="569"/>
        <v>0.11</v>
      </c>
      <c r="AU281" s="7">
        <f t="shared" si="586"/>
        <v>-35.885181616146227</v>
      </c>
      <c r="AV281" s="30">
        <f t="shared" si="574"/>
        <v>0</v>
      </c>
      <c r="AW281" s="7">
        <f t="shared" si="587"/>
        <v>-5.7891025474887253E-3</v>
      </c>
      <c r="AX281" s="7">
        <f t="shared" si="575"/>
        <v>0</v>
      </c>
    </row>
    <row r="282" spans="1:50">
      <c r="A282" t="str">
        <f t="shared" si="565"/>
        <v>PIPE.3299.T9FXE</v>
      </c>
      <c r="B282" t="str">
        <f t="shared" si="551"/>
        <v>SA1_XTD9_PIPE</v>
      </c>
      <c r="C282" s="1" t="s">
        <v>151</v>
      </c>
      <c r="D282" s="2" t="s">
        <v>49</v>
      </c>
      <c r="E282" s="2" t="s">
        <v>97</v>
      </c>
      <c r="F282" s="2" t="s">
        <v>97</v>
      </c>
      <c r="G282" s="2" t="s">
        <v>148</v>
      </c>
      <c r="H282" s="2"/>
      <c r="I282" s="15" t="s">
        <v>149</v>
      </c>
      <c r="J282" s="1"/>
      <c r="K282" s="8">
        <v>73</v>
      </c>
      <c r="L282" s="6" t="s">
        <v>150</v>
      </c>
      <c r="M282" s="6"/>
      <c r="N282" s="6"/>
      <c r="O282" s="26">
        <v>1.3613999999999999</v>
      </c>
      <c r="P282" s="26">
        <v>0</v>
      </c>
      <c r="Q282" s="26">
        <v>864.88720000000001</v>
      </c>
      <c r="R282" s="26">
        <v>0</v>
      </c>
      <c r="S282" s="26">
        <v>2.6549400000000002E-3</v>
      </c>
      <c r="T282" s="26">
        <v>0</v>
      </c>
      <c r="U282" s="7">
        <f t="shared" si="576"/>
        <v>1.3364</v>
      </c>
      <c r="V282" s="7">
        <f t="shared" si="558"/>
        <v>0</v>
      </c>
      <c r="W282" s="7">
        <f t="shared" si="559"/>
        <v>864.88720000000001</v>
      </c>
      <c r="X282" s="7">
        <f t="shared" si="560"/>
        <v>0</v>
      </c>
      <c r="Y282" s="7">
        <f t="shared" si="577"/>
        <v>2.6549400000000002E-3</v>
      </c>
      <c r="Z282" s="7">
        <f t="shared" si="562"/>
        <v>0</v>
      </c>
      <c r="AA282" s="7">
        <f t="shared" si="552"/>
        <v>2.0131230182696136E-4</v>
      </c>
      <c r="AB282" s="7">
        <f t="shared" si="578"/>
        <v>0</v>
      </c>
      <c r="AC282" s="7">
        <f t="shared" si="553"/>
        <v>864.88900441286773</v>
      </c>
      <c r="AD282" s="7">
        <f t="shared" si="570"/>
        <v>0</v>
      </c>
      <c r="AE282" s="7">
        <f t="shared" si="579"/>
        <v>-4.5059999999999979E-5</v>
      </c>
      <c r="AF282" s="7">
        <f t="shared" si="571"/>
        <v>0</v>
      </c>
      <c r="AG282" s="7">
        <f t="shared" si="554"/>
        <v>1.3613999999999999</v>
      </c>
      <c r="AH282" s="7">
        <f t="shared" si="555"/>
        <v>0</v>
      </c>
      <c r="AI282" s="7">
        <f t="shared" si="556"/>
        <v>1304.1723</v>
      </c>
      <c r="AJ282" s="7">
        <f t="shared" si="572"/>
        <v>0</v>
      </c>
      <c r="AK282" s="7">
        <f t="shared" si="580"/>
        <v>2.6549400000000002E-3</v>
      </c>
      <c r="AL282" s="7">
        <f t="shared" si="567"/>
        <v>0</v>
      </c>
      <c r="AM282" s="7">
        <f t="shared" si="581"/>
        <v>1.3613999999999999</v>
      </c>
      <c r="AN282" s="7">
        <f t="shared" si="582"/>
        <v>-2.9147831349822173</v>
      </c>
      <c r="AO282" s="7">
        <f t="shared" si="583"/>
        <v>3298.6642130673199</v>
      </c>
      <c r="AP282" s="7">
        <f t="shared" si="573"/>
        <v>3.6499999999999998E-4</v>
      </c>
      <c r="AQ282" s="7">
        <f t="shared" si="584"/>
        <v>2.6549400000000002E-3</v>
      </c>
      <c r="AR282" s="7">
        <f t="shared" si="568"/>
        <v>0</v>
      </c>
      <c r="AS282" s="7">
        <f t="shared" si="585"/>
        <v>19.15327386593891</v>
      </c>
      <c r="AT282" s="7">
        <f t="shared" si="569"/>
        <v>0.11</v>
      </c>
      <c r="AU282" s="7">
        <f t="shared" si="586"/>
        <v>-34.485200284561834</v>
      </c>
      <c r="AV282" s="30">
        <f t="shared" si="574"/>
        <v>0</v>
      </c>
      <c r="AW282" s="7">
        <f t="shared" si="587"/>
        <v>-5.7891025474887253E-3</v>
      </c>
      <c r="AX282" s="7">
        <f t="shared" si="575"/>
        <v>0</v>
      </c>
    </row>
    <row r="283" spans="1:50">
      <c r="A283" t="str">
        <f t="shared" si="565"/>
        <v>PIPE.3303.T9FXE</v>
      </c>
      <c r="B283" s="21" t="str">
        <f t="shared" ref="B283:B302" si="588">IF( H283&gt;0, CONCATENATE(D283,"_",F283,"_",G283,"-",H283),CONCATENATE(D283,"_",F283,"_",G283) )</f>
        <v>SA1_XTD9_PIPE</v>
      </c>
      <c r="C283" s="1" t="s">
        <v>151</v>
      </c>
      <c r="D283" s="2" t="s">
        <v>49</v>
      </c>
      <c r="E283" s="2" t="s">
        <v>97</v>
      </c>
      <c r="F283" s="2" t="s">
        <v>97</v>
      </c>
      <c r="G283" s="2" t="s">
        <v>148</v>
      </c>
      <c r="H283" s="2"/>
      <c r="I283" s="15" t="s">
        <v>149</v>
      </c>
      <c r="J283" s="1"/>
      <c r="K283" s="8">
        <v>73</v>
      </c>
      <c r="L283" s="6" t="s">
        <v>150</v>
      </c>
      <c r="M283" s="6"/>
      <c r="N283" s="6"/>
      <c r="O283" s="26">
        <v>1.3735999999999999</v>
      </c>
      <c r="P283" s="26">
        <v>0</v>
      </c>
      <c r="Q283" s="26">
        <v>869.48720000000003</v>
      </c>
      <c r="R283" s="26">
        <v>0</v>
      </c>
      <c r="S283" s="26">
        <v>2.6549400000000002E-3</v>
      </c>
      <c r="T283" s="26">
        <v>0</v>
      </c>
      <c r="U283" s="7">
        <f t="shared" si="557"/>
        <v>1.3486</v>
      </c>
      <c r="V283" s="7">
        <f t="shared" si="558"/>
        <v>0</v>
      </c>
      <c r="W283" s="7">
        <f t="shared" si="559"/>
        <v>869.48720000000003</v>
      </c>
      <c r="X283" s="7">
        <f t="shared" si="560"/>
        <v>0</v>
      </c>
      <c r="Y283" s="7">
        <f t="shared" si="561"/>
        <v>2.6549400000000002E-3</v>
      </c>
      <c r="Z283" s="7">
        <f t="shared" si="562"/>
        <v>0</v>
      </c>
      <c r="AA283" s="7">
        <f t="shared" si="552"/>
        <v>-1.8717076851526571E-5</v>
      </c>
      <c r="AB283" s="7">
        <f t="shared" si="563"/>
        <v>0</v>
      </c>
      <c r="AC283" s="7">
        <f t="shared" si="553"/>
        <v>869.48902058583792</v>
      </c>
      <c r="AD283" s="7">
        <f t="shared" si="570"/>
        <v>0</v>
      </c>
      <c r="AE283" s="7">
        <f t="shared" si="564"/>
        <v>-4.5059999999999979E-5</v>
      </c>
      <c r="AF283" s="7">
        <f t="shared" si="571"/>
        <v>0</v>
      </c>
      <c r="AG283" s="7">
        <f t="shared" si="554"/>
        <v>1.3735999999999999</v>
      </c>
      <c r="AH283" s="7">
        <f t="shared" si="555"/>
        <v>0</v>
      </c>
      <c r="AI283" s="7">
        <f t="shared" si="556"/>
        <v>1308.7723000000001</v>
      </c>
      <c r="AJ283" s="7">
        <f t="shared" si="572"/>
        <v>0</v>
      </c>
      <c r="AK283" s="7">
        <f t="shared" si="326"/>
        <v>2.6549400000000002E-3</v>
      </c>
      <c r="AL283" s="7">
        <f t="shared" si="567"/>
        <v>0</v>
      </c>
      <c r="AM283" s="7">
        <f t="shared" si="327"/>
        <v>1.3735999999999999</v>
      </c>
      <c r="AN283" s="7">
        <f t="shared" si="328"/>
        <v>-2.916462700190678</v>
      </c>
      <c r="AO283" s="7">
        <f t="shared" si="329"/>
        <v>3303.2642127606964</v>
      </c>
      <c r="AP283" s="7">
        <f t="shared" si="573"/>
        <v>3.6499999999999998E-4</v>
      </c>
      <c r="AQ283" s="7">
        <f t="shared" si="330"/>
        <v>2.6549400000000002E-3</v>
      </c>
      <c r="AR283" s="7">
        <f t="shared" si="568"/>
        <v>0</v>
      </c>
      <c r="AS283" s="7">
        <f t="shared" si="331"/>
        <v>19.126631296871601</v>
      </c>
      <c r="AT283" s="7">
        <f t="shared" si="569"/>
        <v>0.11</v>
      </c>
      <c r="AU283" s="7">
        <f t="shared" si="333"/>
        <v>-29.885261261757865</v>
      </c>
      <c r="AV283" s="30">
        <f t="shared" si="574"/>
        <v>0</v>
      </c>
      <c r="AW283" s="7">
        <f t="shared" si="334"/>
        <v>-5.7891025474887253E-3</v>
      </c>
      <c r="AX283" s="7">
        <f t="shared" si="575"/>
        <v>0</v>
      </c>
    </row>
    <row r="284" spans="1:50">
      <c r="A284" t="str">
        <f t="shared" si="565"/>
        <v>PIPE.3304.T9FXE</v>
      </c>
      <c r="B284" t="str">
        <f t="shared" si="588"/>
        <v>SA1_XTD9_PIPE</v>
      </c>
      <c r="C284" s="1" t="s">
        <v>151</v>
      </c>
      <c r="D284" s="2" t="s">
        <v>49</v>
      </c>
      <c r="E284" s="2" t="s">
        <v>97</v>
      </c>
      <c r="F284" s="2" t="s">
        <v>97</v>
      </c>
      <c r="G284" s="2" t="s">
        <v>148</v>
      </c>
      <c r="H284" s="2"/>
      <c r="I284" s="15" t="s">
        <v>149</v>
      </c>
      <c r="J284" s="1"/>
      <c r="K284" s="8">
        <v>73</v>
      </c>
      <c r="L284" s="6" t="s">
        <v>150</v>
      </c>
      <c r="M284" s="6"/>
      <c r="N284" s="6"/>
      <c r="O284" s="26">
        <v>1.3766</v>
      </c>
      <c r="P284" s="26">
        <v>0</v>
      </c>
      <c r="Q284" s="26">
        <v>870.61220000000003</v>
      </c>
      <c r="R284" s="26">
        <v>0</v>
      </c>
      <c r="S284" s="26">
        <v>2.6549400000000002E-3</v>
      </c>
      <c r="T284" s="26">
        <v>0</v>
      </c>
      <c r="U284" s="7">
        <f t="shared" si="557"/>
        <v>1.3516000000000001</v>
      </c>
      <c r="V284" s="7">
        <f t="shared" si="558"/>
        <v>0</v>
      </c>
      <c r="W284" s="7">
        <f t="shared" si="559"/>
        <v>870.61220000000003</v>
      </c>
      <c r="X284" s="7">
        <f t="shared" si="560"/>
        <v>0</v>
      </c>
      <c r="Y284" s="7">
        <f t="shared" si="561"/>
        <v>2.6549400000000002E-3</v>
      </c>
      <c r="Z284" s="7">
        <f t="shared" si="562"/>
        <v>0</v>
      </c>
      <c r="AA284" s="7">
        <f t="shared" si="552"/>
        <v>-5.6224321283604439E-5</v>
      </c>
      <c r="AB284" s="7">
        <f t="shared" si="563"/>
        <v>0</v>
      </c>
      <c r="AC284" s="7">
        <f t="shared" si="553"/>
        <v>870.61402458520558</v>
      </c>
      <c r="AD284" s="7">
        <f t="shared" si="570"/>
        <v>0</v>
      </c>
      <c r="AE284" s="7">
        <f t="shared" si="564"/>
        <v>-4.5059999999999979E-5</v>
      </c>
      <c r="AF284" s="7">
        <f t="shared" si="571"/>
        <v>0</v>
      </c>
      <c r="AG284" s="7">
        <f t="shared" ref="AG284:AG302" si="589">O284</f>
        <v>1.3766</v>
      </c>
      <c r="AH284" s="7">
        <f t="shared" ref="AH284:AH302" si="590">P284</f>
        <v>0</v>
      </c>
      <c r="AI284" s="7">
        <f t="shared" ref="AI284:AI302" si="591">Q284+244.0851+195.2</f>
        <v>1309.8973000000001</v>
      </c>
      <c r="AJ284" s="7">
        <f t="shared" si="572"/>
        <v>0</v>
      </c>
      <c r="AK284" s="7">
        <f t="shared" si="326"/>
        <v>2.6549400000000002E-3</v>
      </c>
      <c r="AL284" s="7">
        <f t="shared" si="567"/>
        <v>0</v>
      </c>
      <c r="AM284" s="7">
        <f t="shared" si="327"/>
        <v>1.3766</v>
      </c>
      <c r="AN284" s="7">
        <f t="shared" si="328"/>
        <v>-2.9168734634210081</v>
      </c>
      <c r="AO284" s="7">
        <f t="shared" si="329"/>
        <v>3304.3892126857072</v>
      </c>
      <c r="AP284" s="7">
        <f t="shared" si="573"/>
        <v>3.6499999999999998E-4</v>
      </c>
      <c r="AQ284" s="7">
        <f t="shared" si="330"/>
        <v>2.6549400000000002E-3</v>
      </c>
      <c r="AR284" s="7">
        <f t="shared" si="568"/>
        <v>0</v>
      </c>
      <c r="AS284" s="7">
        <f t="shared" si="331"/>
        <v>19.120131754942364</v>
      </c>
      <c r="AT284" s="7">
        <f t="shared" si="569"/>
        <v>0.11</v>
      </c>
      <c r="AU284" s="7">
        <f t="shared" si="333"/>
        <v>-28.760276036986131</v>
      </c>
      <c r="AV284" s="30">
        <f t="shared" si="574"/>
        <v>0</v>
      </c>
      <c r="AW284" s="7">
        <f t="shared" si="334"/>
        <v>-5.7891025474887253E-3</v>
      </c>
      <c r="AX284" s="7">
        <f t="shared" si="575"/>
        <v>0</v>
      </c>
    </row>
    <row r="285" spans="1:50">
      <c r="A285" t="str">
        <f t="shared" si="565"/>
        <v>PBLM.3305.T9FXE</v>
      </c>
      <c r="B285" t="str">
        <f t="shared" si="588"/>
        <v>FXE_XTD9_PBLM</v>
      </c>
      <c r="C285" s="1" t="s">
        <v>151</v>
      </c>
      <c r="D285" s="2" t="s">
        <v>111</v>
      </c>
      <c r="E285" s="2" t="s">
        <v>97</v>
      </c>
      <c r="F285" s="2" t="s">
        <v>97</v>
      </c>
      <c r="G285" s="2" t="s">
        <v>82</v>
      </c>
      <c r="H285" s="2"/>
      <c r="I285" s="15" t="s">
        <v>82</v>
      </c>
      <c r="J285" s="1"/>
      <c r="K285" s="8">
        <v>73</v>
      </c>
      <c r="L285" s="6" t="s">
        <v>106</v>
      </c>
      <c r="M285" s="6"/>
      <c r="N285" s="6"/>
      <c r="O285" s="7">
        <f t="shared" ref="O285:O302" si="592">U285+0.025</f>
        <v>1.3770773572246136</v>
      </c>
      <c r="P285" s="7">
        <f t="shared" ref="P285:P288" si="593">V285</f>
        <v>0</v>
      </c>
      <c r="Q285" s="7">
        <f t="shared" ref="Q285:Q288" si="594">W285</f>
        <v>870.76817469445882</v>
      </c>
      <c r="R285" s="7">
        <f>AD285</f>
        <v>0</v>
      </c>
      <c r="S285" s="7">
        <f>AE285+0.0027</f>
        <v>2.7000000000000001E-3</v>
      </c>
      <c r="T285" s="7">
        <f>AF285</f>
        <v>0</v>
      </c>
      <c r="U285" s="7">
        <f>AA285*COS(0.0027)+(AC285-370)*SIN(0.0027)</f>
        <v>1.3520773572246136</v>
      </c>
      <c r="V285" s="7">
        <f t="shared" ref="V285:V288" si="595">AB285</f>
        <v>0</v>
      </c>
      <c r="W285" s="7">
        <f>-AA285*SIN(0.0027)+(AC285-370)*COS(0.0027)+370</f>
        <v>870.76817469445882</v>
      </c>
      <c r="X285" s="7">
        <f t="shared" ref="X285:Y302" si="596">R285</f>
        <v>0</v>
      </c>
      <c r="Y285" s="7">
        <f t="shared" si="561"/>
        <v>2.7000000000000001E-3</v>
      </c>
      <c r="Z285" s="7">
        <f t="shared" ref="Z285:Z302" si="597">T285</f>
        <v>0</v>
      </c>
      <c r="AA285" s="26">
        <v>0</v>
      </c>
      <c r="AB285" s="26">
        <v>0</v>
      </c>
      <c r="AC285" s="27">
        <v>870.77</v>
      </c>
      <c r="AD285" s="27">
        <v>0</v>
      </c>
      <c r="AE285" s="27">
        <v>0</v>
      </c>
      <c r="AF285" s="27">
        <v>0</v>
      </c>
      <c r="AG285" s="7">
        <f t="shared" si="589"/>
        <v>1.3770773572246136</v>
      </c>
      <c r="AH285" s="7">
        <f t="shared" si="590"/>
        <v>0</v>
      </c>
      <c r="AI285" s="7">
        <f t="shared" si="591"/>
        <v>1310.0532746944589</v>
      </c>
      <c r="AJ285" s="7">
        <f t="shared" si="572"/>
        <v>0</v>
      </c>
      <c r="AK285" s="7">
        <f t="shared" ref="AK285:AK288" si="598">S285</f>
        <v>2.7000000000000001E-3</v>
      </c>
      <c r="AL285" s="7">
        <f t="shared" si="567"/>
        <v>0</v>
      </c>
      <c r="AM285" s="7">
        <f t="shared" ref="AM285:AM288" si="599">AG285</f>
        <v>1.3770773572246136</v>
      </c>
      <c r="AN285" s="7">
        <f t="shared" ref="AN285:AN288" si="600">AH285*COS(0.02092*PI()/180)-AI285*SIN(0.02092*PI()/180)-2.4386</f>
        <v>-2.9169304133493155</v>
      </c>
      <c r="AO285" s="7">
        <f t="shared" ref="AO285:AO288" si="601">AH285*SIN(0.02092*PI()/180)+AI285*COS(0.02092*PI()/180)+1994.492</f>
        <v>3304.5451873697689</v>
      </c>
      <c r="AP285" s="7">
        <f t="shared" si="573"/>
        <v>3.6499999999999998E-4</v>
      </c>
      <c r="AQ285" s="7">
        <f t="shared" ref="AQ285:AQ288" si="602">AK285</f>
        <v>2.7000000000000001E-3</v>
      </c>
      <c r="AR285" s="7">
        <f t="shared" si="568"/>
        <v>0</v>
      </c>
      <c r="AS285" s="7">
        <f t="shared" ref="AS285:AS288" si="603">(AG285+17.5)*COS(-0.483808*PI()/180)+(AI285-1338.818)*SIN(-0.483808*PI()/180)</f>
        <v>19.119292053843886</v>
      </c>
      <c r="AT285" s="7">
        <f t="shared" ref="AT285:AT288" si="604">AH285+0.11</f>
        <v>0.11</v>
      </c>
      <c r="AU285" s="7">
        <f t="shared" ref="AU285:AU288" si="605">-(AG285+17.5)*SIN(-0.483808*PI()/180)+(AI285-1338.818)*COS(-0.483808*PI()/180)</f>
        <v>-28.604302872359973</v>
      </c>
      <c r="AV285" s="30">
        <f t="shared" si="574"/>
        <v>0</v>
      </c>
      <c r="AW285" s="7">
        <f t="shared" ref="AW285:AW288" si="606">AK285-0.483808*PI()/180</f>
        <v>-5.7440425474887249E-3</v>
      </c>
      <c r="AX285" s="7">
        <f t="shared" si="575"/>
        <v>0</v>
      </c>
    </row>
    <row r="286" spans="1:50">
      <c r="A286" t="str">
        <f t="shared" ref="A286:A302" si="607">IF( H286="", CONCATENATE(G286,".",ROUND(AO286,0),".",C286),CONCATENATE(G286,"-",H286,".",ROUND(AO286,0),".",C286))</f>
        <v>COLB.3305.T9FXE</v>
      </c>
      <c r="B286" s="21" t="str">
        <f t="shared" si="588"/>
        <v>FXE_XTD9_COLB</v>
      </c>
      <c r="C286" s="1" t="s">
        <v>151</v>
      </c>
      <c r="D286" s="2" t="s">
        <v>111</v>
      </c>
      <c r="E286" s="2" t="s">
        <v>97</v>
      </c>
      <c r="F286" s="2" t="s">
        <v>97</v>
      </c>
      <c r="G286" s="2" t="s">
        <v>112</v>
      </c>
      <c r="H286" s="2"/>
      <c r="I286" s="15" t="s">
        <v>134</v>
      </c>
      <c r="J286" s="1"/>
      <c r="K286" s="8">
        <v>73</v>
      </c>
      <c r="L286" s="6" t="s">
        <v>107</v>
      </c>
      <c r="M286" s="6"/>
      <c r="N286" s="6"/>
      <c r="O286" s="7">
        <f t="shared" si="592"/>
        <v>1.3790753547970445</v>
      </c>
      <c r="P286" s="7">
        <f t="shared" si="593"/>
        <v>0</v>
      </c>
      <c r="Q286" s="7">
        <f t="shared" si="594"/>
        <v>871.5081719971605</v>
      </c>
      <c r="R286" s="7">
        <f t="shared" ref="R286:R291" si="608">AD286</f>
        <v>0</v>
      </c>
      <c r="S286" s="7">
        <f t="shared" ref="S286:S291" si="609">AE286+0.0027</f>
        <v>2.7000000000000001E-3</v>
      </c>
      <c r="T286" s="7">
        <f t="shared" ref="T286:T291" si="610">AF286</f>
        <v>0</v>
      </c>
      <c r="U286" s="7">
        <f>AA286*COS(0.0027)+(AC286-370)*SIN(0.0027)</f>
        <v>1.3540753547970446</v>
      </c>
      <c r="V286" s="7">
        <f t="shared" si="595"/>
        <v>0</v>
      </c>
      <c r="W286" s="7">
        <f>-AA286*SIN(0.0027)+(AC286-370)*COS(0.0027)+370</f>
        <v>871.5081719971605</v>
      </c>
      <c r="X286" s="7">
        <f t="shared" si="596"/>
        <v>0</v>
      </c>
      <c r="Y286" s="7">
        <f t="shared" si="596"/>
        <v>2.7000000000000001E-3</v>
      </c>
      <c r="Z286" s="7">
        <f t="shared" si="597"/>
        <v>0</v>
      </c>
      <c r="AA286" s="26">
        <v>0</v>
      </c>
      <c r="AB286" s="26">
        <v>0</v>
      </c>
      <c r="AC286" s="27">
        <v>871.51</v>
      </c>
      <c r="AD286" s="27">
        <v>0</v>
      </c>
      <c r="AE286" s="27">
        <v>0</v>
      </c>
      <c r="AF286" s="27">
        <v>0</v>
      </c>
      <c r="AG286" s="7">
        <f t="shared" si="589"/>
        <v>1.3790753547970445</v>
      </c>
      <c r="AH286" s="7">
        <f t="shared" si="590"/>
        <v>0</v>
      </c>
      <c r="AI286" s="7">
        <f t="shared" si="591"/>
        <v>1310.7932719971607</v>
      </c>
      <c r="AJ286" s="7">
        <f t="shared" si="572"/>
        <v>0</v>
      </c>
      <c r="AK286" s="7">
        <f t="shared" si="598"/>
        <v>2.7000000000000001E-3</v>
      </c>
      <c r="AL286" s="7">
        <f t="shared" si="567"/>
        <v>0</v>
      </c>
      <c r="AM286" s="7">
        <f t="shared" si="599"/>
        <v>1.3790753547970445</v>
      </c>
      <c r="AN286" s="7">
        <f t="shared" si="600"/>
        <v>-2.9172006032893094</v>
      </c>
      <c r="AO286" s="7">
        <f t="shared" si="601"/>
        <v>3305.2851846231442</v>
      </c>
      <c r="AP286" s="7">
        <f t="shared" si="573"/>
        <v>3.6499999999999998E-4</v>
      </c>
      <c r="AQ286" s="7">
        <f t="shared" si="602"/>
        <v>2.7000000000000001E-3</v>
      </c>
      <c r="AR286" s="7">
        <f t="shared" si="568"/>
        <v>0</v>
      </c>
      <c r="AS286" s="7">
        <f t="shared" si="603"/>
        <v>19.115041485732725</v>
      </c>
      <c r="AT286" s="7">
        <f t="shared" si="604"/>
        <v>0.11</v>
      </c>
      <c r="AU286" s="7">
        <f t="shared" si="605"/>
        <v>-27.864315080115425</v>
      </c>
      <c r="AV286" s="30">
        <f t="shared" si="574"/>
        <v>0</v>
      </c>
      <c r="AW286" s="7">
        <f t="shared" si="606"/>
        <v>-5.7440425474887249E-3</v>
      </c>
      <c r="AX286" s="7">
        <f t="shared" si="575"/>
        <v>0</v>
      </c>
    </row>
    <row r="287" spans="1:50" s="55" customFormat="1">
      <c r="A287" s="55" t="str">
        <f t="shared" ref="A287" si="611">IF( H287="", CONCATENATE(G287,".",ROUND(AO287,0),".",C287),CONCATENATE(G287,"-",H287,".",ROUND(AO287,0),".",C287))</f>
        <v>MONO-1.3324.T9FXE</v>
      </c>
      <c r="B287" s="55" t="str">
        <f t="shared" ref="B287" si="612">IF( H287&gt;0, CONCATENATE(D287,"_",F287,"_",G287,"-",H287),CONCATENATE(D287,"_",F287,"_",G287) )</f>
        <v>FXE_XTD9_MONO-1</v>
      </c>
      <c r="C287" s="1" t="s">
        <v>151</v>
      </c>
      <c r="D287" s="2" t="s">
        <v>111</v>
      </c>
      <c r="E287" s="2" t="s">
        <v>97</v>
      </c>
      <c r="F287" s="2" t="s">
        <v>97</v>
      </c>
      <c r="G287" s="2" t="s">
        <v>109</v>
      </c>
      <c r="H287" s="2">
        <v>1</v>
      </c>
      <c r="I287" s="15" t="s">
        <v>135</v>
      </c>
      <c r="J287" s="1"/>
      <c r="K287" s="8">
        <v>73</v>
      </c>
      <c r="L287" s="6" t="s">
        <v>108</v>
      </c>
      <c r="M287" s="6"/>
      <c r="N287" s="6"/>
      <c r="O287" s="7">
        <f t="shared" ref="O287" si="613">U287+0.025</f>
        <v>1.430873441862315</v>
      </c>
      <c r="P287" s="7">
        <f t="shared" ref="P287" si="614">V287</f>
        <v>0</v>
      </c>
      <c r="Q287" s="7">
        <f t="shared" ref="Q287" si="615">W287</f>
        <v>890.69260206970046</v>
      </c>
      <c r="R287" s="7">
        <f t="shared" ref="R287" si="616">AD287</f>
        <v>0</v>
      </c>
      <c r="S287" s="7">
        <f t="shared" ref="S287" si="617">AE287+0.0027</f>
        <v>2.7000000000000001E-3</v>
      </c>
      <c r="T287" s="7">
        <f t="shared" ref="T287" si="618">AF287</f>
        <v>0</v>
      </c>
      <c r="U287" s="7">
        <f t="shared" ref="U287" si="619">AA287*COS(0.0027)+(AC287-370)*SIN(0.0027)</f>
        <v>1.4058734418623151</v>
      </c>
      <c r="V287" s="7">
        <f t="shared" ref="V287" si="620">AB287</f>
        <v>0</v>
      </c>
      <c r="W287" s="7">
        <f t="shared" ref="W287" si="621">-AA287*SIN(0.0027)+(AC287-370)*COS(0.0027)+370</f>
        <v>890.69260206970046</v>
      </c>
      <c r="X287" s="7">
        <f t="shared" ref="X287" si="622">R287</f>
        <v>0</v>
      </c>
      <c r="Y287" s="7">
        <f t="shared" ref="Y287" si="623">S287</f>
        <v>2.7000000000000001E-3</v>
      </c>
      <c r="Z287" s="7">
        <f t="shared" ref="Z287" si="624">T287</f>
        <v>0</v>
      </c>
      <c r="AA287" s="26">
        <v>0</v>
      </c>
      <c r="AB287" s="26">
        <v>0</v>
      </c>
      <c r="AC287" s="26">
        <f>891.107-0.4125</f>
        <v>890.69449999999995</v>
      </c>
      <c r="AD287" s="26">
        <v>0</v>
      </c>
      <c r="AE287" s="26">
        <v>0</v>
      </c>
      <c r="AF287" s="26">
        <v>0</v>
      </c>
      <c r="AG287" s="7">
        <f t="shared" ref="AG287" si="625">O287</f>
        <v>1.430873441862315</v>
      </c>
      <c r="AH287" s="7">
        <f t="shared" ref="AH287" si="626">P287</f>
        <v>0</v>
      </c>
      <c r="AI287" s="7">
        <f t="shared" ref="AI287" si="627">Q287+244.0851+195.2</f>
        <v>1329.9777020697004</v>
      </c>
      <c r="AJ287" s="7">
        <f t="shared" ref="AJ287" si="628">R287</f>
        <v>0</v>
      </c>
      <c r="AK287" s="7">
        <f t="shared" ref="AK287" si="629">S287</f>
        <v>2.7000000000000001E-3</v>
      </c>
      <c r="AL287" s="7">
        <f t="shared" ref="AL287" si="630">T287</f>
        <v>0</v>
      </c>
      <c r="AM287" s="7">
        <f t="shared" ref="AM287" si="631">AG287</f>
        <v>1.430873441862315</v>
      </c>
      <c r="AN287" s="7">
        <f t="shared" ref="AN287" si="632">AH287*COS(0.02092*PI()/180)-AI287*SIN(0.02092*PI()/180)-2.4386</f>
        <v>-2.9242052774836544</v>
      </c>
      <c r="AO287" s="7">
        <f t="shared" ref="AO287" si="633">AH287*SIN(0.02092*PI()/180)+AI287*COS(0.02092*PI()/180)+1994.492</f>
        <v>3324.4696134169008</v>
      </c>
      <c r="AP287" s="7">
        <f t="shared" ref="AP287" si="634">AJ287+0.000365</f>
        <v>3.6499999999999998E-4</v>
      </c>
      <c r="AQ287" s="7">
        <f t="shared" ref="AQ287" si="635">AK287</f>
        <v>2.7000000000000001E-3</v>
      </c>
      <c r="AR287" s="7">
        <f t="shared" ref="AR287" si="636">AL287</f>
        <v>0</v>
      </c>
      <c r="AS287" s="7">
        <f t="shared" ref="AS287" si="637">(AG287+17.5)*COS(-0.483808*PI()/180)+(AI287-1338.818)*SIN(-0.483808*PI()/180)</f>
        <v>19.004845507450899</v>
      </c>
      <c r="AT287" s="7">
        <f t="shared" ref="AT287" si="638">AH287+0.11</f>
        <v>0.11</v>
      </c>
      <c r="AU287" s="7">
        <f t="shared" ref="AU287" si="639">-(AG287+17.5)*SIN(-0.483808*PI()/180)+(AI287-1338.818)*COS(-0.483808*PI()/180)</f>
        <v>-8.6801315661797656</v>
      </c>
      <c r="AV287" s="95">
        <f t="shared" ref="AV287" si="640">AJ287</f>
        <v>0</v>
      </c>
      <c r="AW287" s="7">
        <f t="shared" ref="AW287" si="641">AK287-0.483808*PI()/180</f>
        <v>-5.7440425474887249E-3</v>
      </c>
      <c r="AX287" s="7">
        <f t="shared" ref="AX287" si="642">AL287</f>
        <v>0</v>
      </c>
    </row>
    <row r="288" spans="1:50" s="55" customFormat="1">
      <c r="A288" s="55" t="str">
        <f t="shared" si="607"/>
        <v>MONO-2.3325.T9FXE</v>
      </c>
      <c r="B288" s="55" t="str">
        <f t="shared" si="588"/>
        <v>FXE_XTD9_MONO-2</v>
      </c>
      <c r="C288" s="1" t="s">
        <v>151</v>
      </c>
      <c r="D288" s="2" t="s">
        <v>111</v>
      </c>
      <c r="E288" s="2" t="s">
        <v>97</v>
      </c>
      <c r="F288" s="2" t="s">
        <v>97</v>
      </c>
      <c r="G288" s="2" t="s">
        <v>109</v>
      </c>
      <c r="H288" s="2">
        <v>2</v>
      </c>
      <c r="I288" s="15" t="s">
        <v>135</v>
      </c>
      <c r="J288" s="1"/>
      <c r="K288" s="8">
        <v>73</v>
      </c>
      <c r="L288" s="6" t="s">
        <v>108</v>
      </c>
      <c r="M288" s="6"/>
      <c r="N288" s="6"/>
      <c r="O288" s="7">
        <f t="shared" si="592"/>
        <v>1.4331009391559038</v>
      </c>
      <c r="P288" s="7">
        <f t="shared" si="593"/>
        <v>0</v>
      </c>
      <c r="Q288" s="7">
        <f t="shared" si="594"/>
        <v>891.51759906257723</v>
      </c>
      <c r="R288" s="7">
        <f t="shared" si="608"/>
        <v>0</v>
      </c>
      <c r="S288" s="7">
        <f t="shared" si="609"/>
        <v>2.7000000000000001E-3</v>
      </c>
      <c r="T288" s="7">
        <f t="shared" si="610"/>
        <v>0</v>
      </c>
      <c r="U288" s="7">
        <f t="shared" ref="U288" si="643">AA288*COS(0.0027)+(AC288-370)*SIN(0.0027)</f>
        <v>1.4081009391559038</v>
      </c>
      <c r="V288" s="7">
        <f t="shared" si="595"/>
        <v>0</v>
      </c>
      <c r="W288" s="7">
        <f t="shared" ref="W288" si="644">-AA288*SIN(0.0027)+(AC288-370)*COS(0.0027)+370</f>
        <v>891.51759906257723</v>
      </c>
      <c r="X288" s="7">
        <f t="shared" si="596"/>
        <v>0</v>
      </c>
      <c r="Y288" s="7">
        <f t="shared" si="596"/>
        <v>2.7000000000000001E-3</v>
      </c>
      <c r="Z288" s="7">
        <f t="shared" si="597"/>
        <v>0</v>
      </c>
      <c r="AA288" s="26">
        <v>0</v>
      </c>
      <c r="AB288" s="26">
        <v>0</v>
      </c>
      <c r="AC288" s="26">
        <f>891.107+0.4125</f>
        <v>891.51949999999999</v>
      </c>
      <c r="AD288" s="26">
        <v>0</v>
      </c>
      <c r="AE288" s="26">
        <v>0</v>
      </c>
      <c r="AF288" s="26">
        <v>0</v>
      </c>
      <c r="AG288" s="7">
        <f t="shared" si="589"/>
        <v>1.4331009391559038</v>
      </c>
      <c r="AH288" s="7">
        <f t="shared" si="590"/>
        <v>0</v>
      </c>
      <c r="AI288" s="7">
        <f t="shared" si="591"/>
        <v>1330.8026990625774</v>
      </c>
      <c r="AJ288" s="7">
        <f t="shared" si="572"/>
        <v>0</v>
      </c>
      <c r="AK288" s="7">
        <f t="shared" si="598"/>
        <v>2.7000000000000001E-3</v>
      </c>
      <c r="AL288" s="7">
        <f t="shared" si="567"/>
        <v>0</v>
      </c>
      <c r="AM288" s="7">
        <f t="shared" si="599"/>
        <v>1.4331009391559038</v>
      </c>
      <c r="AN288" s="7">
        <f t="shared" si="600"/>
        <v>-2.9245065027545936</v>
      </c>
      <c r="AO288" s="7">
        <f t="shared" si="601"/>
        <v>3325.2946103547856</v>
      </c>
      <c r="AP288" s="7">
        <f t="shared" si="573"/>
        <v>3.6499999999999998E-4</v>
      </c>
      <c r="AQ288" s="7">
        <f t="shared" si="602"/>
        <v>2.7000000000000001E-3</v>
      </c>
      <c r="AR288" s="7">
        <f t="shared" si="568"/>
        <v>0</v>
      </c>
      <c r="AS288" s="7">
        <f t="shared" si="603"/>
        <v>19.000106698408047</v>
      </c>
      <c r="AT288" s="7">
        <f t="shared" si="604"/>
        <v>0.11</v>
      </c>
      <c r="AU288" s="7">
        <f t="shared" si="605"/>
        <v>-7.8551451761773921</v>
      </c>
      <c r="AV288" s="95">
        <f t="shared" si="574"/>
        <v>0</v>
      </c>
      <c r="AW288" s="7">
        <f t="shared" si="606"/>
        <v>-5.7440425474887249E-3</v>
      </c>
      <c r="AX288" s="7">
        <f t="shared" si="575"/>
        <v>0</v>
      </c>
    </row>
    <row r="289" spans="1:50">
      <c r="A289" s="51" t="str">
        <f t="shared" si="607"/>
        <v>FXE.3333.T9FXE</v>
      </c>
      <c r="B289" t="str">
        <f t="shared" si="588"/>
        <v>SA1_XTD9_FXE</v>
      </c>
      <c r="C289" s="1" t="s">
        <v>151</v>
      </c>
      <c r="D289" s="2" t="s">
        <v>49</v>
      </c>
      <c r="E289" s="2" t="s">
        <v>97</v>
      </c>
      <c r="F289" s="2" t="s">
        <v>97</v>
      </c>
      <c r="G289" s="2" t="s">
        <v>111</v>
      </c>
      <c r="H289" s="2"/>
      <c r="I289" s="45" t="s">
        <v>285</v>
      </c>
      <c r="J289" s="1"/>
      <c r="K289" s="8">
        <v>81</v>
      </c>
      <c r="L289" s="6" t="s">
        <v>110</v>
      </c>
      <c r="M289" s="6"/>
      <c r="N289" s="6"/>
      <c r="O289" s="7">
        <f t="shared" si="592"/>
        <v>1.453075244781656</v>
      </c>
      <c r="P289" s="7">
        <f t="shared" ref="P289:P291" si="645">V289</f>
        <v>0</v>
      </c>
      <c r="Q289" s="7">
        <f t="shared" ref="Q289:Q291" si="646">W289</f>
        <v>898.91547205819427</v>
      </c>
      <c r="R289" s="7">
        <f t="shared" si="608"/>
        <v>0</v>
      </c>
      <c r="S289" s="7">
        <f t="shared" si="609"/>
        <v>2.7000000000000001E-3</v>
      </c>
      <c r="T289" s="7">
        <f t="shared" si="610"/>
        <v>0</v>
      </c>
      <c r="U289" s="7">
        <f t="shared" ref="U289" si="647">AA289*COS(0.0027)+(AC289-370)*SIN(0.0027)</f>
        <v>1.428075244781656</v>
      </c>
      <c r="V289" s="7">
        <f t="shared" ref="V289:V291" si="648">AB289</f>
        <v>0</v>
      </c>
      <c r="W289" s="7">
        <f t="shared" ref="W289" si="649">-AA289*SIN(0.0027)+(AC289-370)*COS(0.0027)+370</f>
        <v>898.91547205819427</v>
      </c>
      <c r="X289" s="7">
        <f t="shared" si="596"/>
        <v>0</v>
      </c>
      <c r="Y289" s="7">
        <f t="shared" si="596"/>
        <v>2.7000000000000001E-3</v>
      </c>
      <c r="Z289" s="7">
        <f t="shared" si="597"/>
        <v>0</v>
      </c>
      <c r="AA289" s="26">
        <v>0</v>
      </c>
      <c r="AB289" s="26">
        <v>0</v>
      </c>
      <c r="AC289" s="26">
        <v>898.917399960946</v>
      </c>
      <c r="AD289" s="26">
        <v>0</v>
      </c>
      <c r="AE289" s="26">
        <v>0</v>
      </c>
      <c r="AF289" s="26">
        <v>0</v>
      </c>
      <c r="AG289" s="7">
        <f t="shared" si="589"/>
        <v>1.453075244781656</v>
      </c>
      <c r="AH289" s="7">
        <f t="shared" si="590"/>
        <v>0</v>
      </c>
      <c r="AI289" s="7">
        <f t="shared" si="591"/>
        <v>1338.2005720581944</v>
      </c>
      <c r="AJ289" s="7">
        <f t="shared" si="572"/>
        <v>0</v>
      </c>
      <c r="AK289" s="7">
        <f t="shared" ref="AK289:AK291" si="650">S289</f>
        <v>2.7000000000000001E-3</v>
      </c>
      <c r="AL289" s="7">
        <f t="shared" si="567"/>
        <v>0</v>
      </c>
      <c r="AM289" s="7">
        <f t="shared" ref="AM289:AM292" si="651">AG289</f>
        <v>1.453075244781656</v>
      </c>
      <c r="AN289" s="7">
        <f t="shared" ref="AN289:AN292" si="652">AH289*COS(0.02092*PI()/180)-AI289*SIN(0.02092*PI()/180)-2.4386</f>
        <v>-2.9272076353850389</v>
      </c>
      <c r="AO289" s="7">
        <f t="shared" ref="AO289:AO292" si="653">AH289*SIN(0.02092*PI()/180)+AI289*COS(0.02092*PI()/180)+1994.492</f>
        <v>3332.6924828572801</v>
      </c>
      <c r="AP289" s="7">
        <f t="shared" si="573"/>
        <v>3.6499999999999998E-4</v>
      </c>
      <c r="AQ289" s="7">
        <f t="shared" ref="AQ289:AQ292" si="654">AK289</f>
        <v>2.7000000000000001E-3</v>
      </c>
      <c r="AR289" s="7">
        <f t="shared" si="568"/>
        <v>0</v>
      </c>
      <c r="AS289" s="7">
        <f t="shared" ref="AS289:AS292" si="655">(AG289+17.5)*COS(-0.483808*PI()/180)+(AI289-1338.818)*SIN(-0.483808*PI()/180)</f>
        <v>18.957613079943794</v>
      </c>
      <c r="AT289" s="7">
        <f t="shared" ref="AT289:AT292" si="656">AH289+0.11</f>
        <v>0.11</v>
      </c>
      <c r="AU289" s="7">
        <f t="shared" ref="AU289:AU292" si="657">-(AG289+17.5)*SIN(-0.483808*PI()/180)+(AI289-1338.818)*COS(-0.483808*PI()/180)</f>
        <v>-0.45736725814316637</v>
      </c>
      <c r="AV289" s="30">
        <f t="shared" si="574"/>
        <v>0</v>
      </c>
      <c r="AW289" s="7">
        <f t="shared" ref="AW289:AW292" si="658">AK289-0.483808*PI()/180</f>
        <v>-5.7440425474887249E-3</v>
      </c>
      <c r="AX289" s="7">
        <f t="shared" si="575"/>
        <v>0</v>
      </c>
    </row>
    <row r="290" spans="1:50">
      <c r="A290" t="str">
        <f t="shared" si="607"/>
        <v>IMGPI.3334.T9FXE</v>
      </c>
      <c r="B290" t="str">
        <f t="shared" si="588"/>
        <v>FXE_XTD9_IMGPI</v>
      </c>
      <c r="C290" s="1" t="s">
        <v>151</v>
      </c>
      <c r="D290" s="2" t="s">
        <v>111</v>
      </c>
      <c r="E290" s="2" t="s">
        <v>105</v>
      </c>
      <c r="F290" s="14" t="s">
        <v>97</v>
      </c>
      <c r="G290" s="2" t="s">
        <v>118</v>
      </c>
      <c r="H290" s="2"/>
      <c r="I290" s="15" t="s">
        <v>129</v>
      </c>
      <c r="J290" s="1"/>
      <c r="K290" s="8">
        <v>74</v>
      </c>
      <c r="L290" s="6" t="s">
        <v>119</v>
      </c>
      <c r="M290" s="6"/>
      <c r="N290" s="6"/>
      <c r="O290" s="7">
        <f t="shared" si="592"/>
        <v>1.4572062397624927</v>
      </c>
      <c r="P290" s="7">
        <f t="shared" si="645"/>
        <v>0</v>
      </c>
      <c r="Q290" s="7">
        <f t="shared" si="646"/>
        <v>900.44546648134769</v>
      </c>
      <c r="R290" s="7">
        <f t="shared" si="608"/>
        <v>0</v>
      </c>
      <c r="S290" s="7">
        <f t="shared" si="609"/>
        <v>2.7000000000000001E-3</v>
      </c>
      <c r="T290" s="7">
        <f t="shared" si="610"/>
        <v>0</v>
      </c>
      <c r="U290" s="7">
        <f t="shared" ref="U290:U291" si="659">AA290*COS(0.0027)+(AC290-370)*SIN(0.0027)</f>
        <v>1.4322062397624928</v>
      </c>
      <c r="V290" s="7">
        <f t="shared" si="648"/>
        <v>0</v>
      </c>
      <c r="W290" s="7">
        <f t="shared" ref="W290:W291" si="660">-AA290*SIN(0.0027)+(AC290-370)*COS(0.0027)+370</f>
        <v>900.44546648134769</v>
      </c>
      <c r="X290" s="7">
        <f t="shared" si="596"/>
        <v>0</v>
      </c>
      <c r="Y290" s="7">
        <f t="shared" si="596"/>
        <v>2.7000000000000001E-3</v>
      </c>
      <c r="Z290" s="7">
        <f t="shared" si="597"/>
        <v>0</v>
      </c>
      <c r="AA290" s="26">
        <v>0</v>
      </c>
      <c r="AB290" s="26">
        <v>0</v>
      </c>
      <c r="AC290" s="26">
        <v>900.44739996094597</v>
      </c>
      <c r="AD290" s="26">
        <v>0</v>
      </c>
      <c r="AE290" s="26">
        <v>0</v>
      </c>
      <c r="AF290" s="26">
        <v>0</v>
      </c>
      <c r="AG290" s="7">
        <f t="shared" si="589"/>
        <v>1.4572062397624927</v>
      </c>
      <c r="AH290" s="7">
        <f t="shared" si="590"/>
        <v>0</v>
      </c>
      <c r="AI290" s="7">
        <f t="shared" si="591"/>
        <v>1339.7305664813478</v>
      </c>
      <c r="AJ290" s="7">
        <f t="shared" si="572"/>
        <v>0</v>
      </c>
      <c r="AK290" s="7">
        <f t="shared" si="650"/>
        <v>2.7000000000000001E-3</v>
      </c>
      <c r="AL290" s="7">
        <f t="shared" si="567"/>
        <v>0</v>
      </c>
      <c r="AM290" s="7">
        <f t="shared" si="651"/>
        <v>1.4572062397624927</v>
      </c>
      <c r="AN290" s="7">
        <f t="shared" si="652"/>
        <v>-2.9277662713420538</v>
      </c>
      <c r="AO290" s="7">
        <f t="shared" si="653"/>
        <v>3334.2224771784477</v>
      </c>
      <c r="AP290" s="7">
        <f t="shared" si="573"/>
        <v>3.6499999999999998E-4</v>
      </c>
      <c r="AQ290" s="7">
        <f t="shared" si="654"/>
        <v>2.7000000000000001E-3</v>
      </c>
      <c r="AR290" s="7">
        <f t="shared" si="568"/>
        <v>0</v>
      </c>
      <c r="AS290" s="7">
        <f t="shared" si="655"/>
        <v>18.948824743173422</v>
      </c>
      <c r="AT290" s="7">
        <f t="shared" si="656"/>
        <v>0.11</v>
      </c>
      <c r="AU290" s="7">
        <f t="shared" si="657"/>
        <v>1.0726075014971936</v>
      </c>
      <c r="AV290" s="30">
        <f t="shared" si="574"/>
        <v>0</v>
      </c>
      <c r="AW290" s="7">
        <f t="shared" si="658"/>
        <v>-5.7440425474887249E-3</v>
      </c>
      <c r="AX290" s="7">
        <f t="shared" si="575"/>
        <v>0</v>
      </c>
    </row>
    <row r="291" spans="1:50" s="21" customFormat="1">
      <c r="A291" s="20" t="str">
        <f t="shared" si="607"/>
        <v>SHUT.3335.T9FXE</v>
      </c>
      <c r="B291" s="20" t="str">
        <f t="shared" si="588"/>
        <v>FXE_XTD9_SHUT</v>
      </c>
      <c r="C291" s="10" t="s">
        <v>151</v>
      </c>
      <c r="D291" s="11" t="s">
        <v>111</v>
      </c>
      <c r="E291" s="11" t="s">
        <v>105</v>
      </c>
      <c r="F291" s="11" t="s">
        <v>97</v>
      </c>
      <c r="G291" s="11" t="s">
        <v>117</v>
      </c>
      <c r="H291" s="11"/>
      <c r="I291" s="16" t="s">
        <v>136</v>
      </c>
      <c r="J291" s="10"/>
      <c r="K291" s="18">
        <v>73</v>
      </c>
      <c r="L291" s="12" t="s">
        <v>120</v>
      </c>
      <c r="M291" s="12"/>
      <c r="N291" s="12"/>
      <c r="O291" s="13">
        <f t="shared" si="592"/>
        <v>1.4602369860801323</v>
      </c>
      <c r="P291" s="13">
        <f t="shared" si="645"/>
        <v>0</v>
      </c>
      <c r="Q291" s="13">
        <f t="shared" si="646"/>
        <v>901.56796238983748</v>
      </c>
      <c r="R291" s="13">
        <f t="shared" si="608"/>
        <v>0</v>
      </c>
      <c r="S291" s="13">
        <f t="shared" si="609"/>
        <v>2.7000000000000001E-3</v>
      </c>
      <c r="T291" s="13">
        <f t="shared" si="610"/>
        <v>0</v>
      </c>
      <c r="U291" s="7">
        <f t="shared" si="659"/>
        <v>1.4352369860801324</v>
      </c>
      <c r="V291" s="7">
        <f t="shared" si="648"/>
        <v>0</v>
      </c>
      <c r="W291" s="7">
        <f t="shared" si="660"/>
        <v>901.56796238983748</v>
      </c>
      <c r="X291" s="7">
        <f t="shared" si="596"/>
        <v>0</v>
      </c>
      <c r="Y291" s="7">
        <f t="shared" si="596"/>
        <v>2.7000000000000001E-3</v>
      </c>
      <c r="Z291" s="7">
        <f t="shared" si="597"/>
        <v>0</v>
      </c>
      <c r="AA291" s="26">
        <v>0</v>
      </c>
      <c r="AB291" s="26">
        <v>0</v>
      </c>
      <c r="AC291" s="26">
        <v>901.5698999609458</v>
      </c>
      <c r="AD291" s="26">
        <v>0</v>
      </c>
      <c r="AE291" s="26">
        <v>0</v>
      </c>
      <c r="AF291" s="26">
        <v>0</v>
      </c>
      <c r="AG291" s="13">
        <f t="shared" si="589"/>
        <v>1.4602369860801323</v>
      </c>
      <c r="AH291" s="13">
        <f t="shared" si="590"/>
        <v>0</v>
      </c>
      <c r="AI291" s="13">
        <f t="shared" si="591"/>
        <v>1340.8530623898375</v>
      </c>
      <c r="AJ291" s="13">
        <f t="shared" si="572"/>
        <v>0</v>
      </c>
      <c r="AK291" s="13">
        <f t="shared" si="650"/>
        <v>2.7000000000000001E-3</v>
      </c>
      <c r="AL291" s="13">
        <f t="shared" si="567"/>
        <v>0</v>
      </c>
      <c r="AM291" s="13">
        <f t="shared" si="651"/>
        <v>1.4602369860801323</v>
      </c>
      <c r="AN291" s="13">
        <f t="shared" si="652"/>
        <v>-2.9281761202713015</v>
      </c>
      <c r="AO291" s="13">
        <f t="shared" si="653"/>
        <v>3335.3449730121151</v>
      </c>
      <c r="AP291" s="13">
        <f t="shared" si="573"/>
        <v>3.6499999999999998E-4</v>
      </c>
      <c r="AQ291" s="13">
        <f t="shared" si="654"/>
        <v>2.7000000000000001E-3</v>
      </c>
      <c r="AR291" s="13">
        <f t="shared" si="568"/>
        <v>0</v>
      </c>
      <c r="AS291" s="13">
        <f t="shared" si="655"/>
        <v>18.942377090869673</v>
      </c>
      <c r="AT291" s="13">
        <f t="shared" si="656"/>
        <v>0.11</v>
      </c>
      <c r="AU291" s="13">
        <f t="shared" si="657"/>
        <v>2.1950889836514929</v>
      </c>
      <c r="AV291" s="31">
        <f t="shared" si="574"/>
        <v>0</v>
      </c>
      <c r="AW291" s="13">
        <f t="shared" si="658"/>
        <v>-5.7440425474887249E-3</v>
      </c>
      <c r="AX291" s="13">
        <f t="shared" si="575"/>
        <v>0</v>
      </c>
    </row>
    <row r="292" spans="1:50" s="55" customFormat="1">
      <c r="A292" s="55" t="str">
        <f t="shared" si="607"/>
        <v>MKBH.3339.SPB</v>
      </c>
      <c r="B292" s="55" t="str">
        <f t="shared" si="588"/>
        <v>SPB_MKB_MKBH</v>
      </c>
      <c r="C292" s="1" t="s">
        <v>102</v>
      </c>
      <c r="D292" s="2" t="s">
        <v>102</v>
      </c>
      <c r="E292" s="2" t="s">
        <v>105</v>
      </c>
      <c r="F292" s="2" t="s">
        <v>461</v>
      </c>
      <c r="G292" s="2" t="s">
        <v>457</v>
      </c>
      <c r="H292" s="2"/>
      <c r="I292" s="6" t="s">
        <v>455</v>
      </c>
      <c r="J292" s="1"/>
      <c r="K292" s="8" t="s">
        <v>102</v>
      </c>
      <c r="L292" s="6" t="s">
        <v>455</v>
      </c>
      <c r="M292" s="6"/>
      <c r="N292" s="6"/>
      <c r="O292" s="94">
        <f>AG292</f>
        <v>2.5000000000000001E-2</v>
      </c>
      <c r="P292" s="94">
        <f>AH292</f>
        <v>0</v>
      </c>
      <c r="Q292" s="94">
        <f>AI292-244.0851-195.2</f>
        <v>905.34089999999992</v>
      </c>
      <c r="R292" s="94">
        <f t="shared" ref="R292:T293" si="661">AJ292</f>
        <v>0</v>
      </c>
      <c r="S292" s="94">
        <f t="shared" si="661"/>
        <v>0</v>
      </c>
      <c r="T292" s="94">
        <f t="shared" si="661"/>
        <v>0</v>
      </c>
      <c r="U292" s="7">
        <f t="shared" ref="U292" si="662">O292-0.025</f>
        <v>0</v>
      </c>
      <c r="V292" s="7">
        <f t="shared" ref="V292" si="663">P292</f>
        <v>0</v>
      </c>
      <c r="W292" s="7">
        <f t="shared" ref="W292" si="664">Q292</f>
        <v>905.34089999999992</v>
      </c>
      <c r="X292" s="7">
        <f t="shared" ref="X292" si="665">R292</f>
        <v>0</v>
      </c>
      <c r="Y292" s="7">
        <f t="shared" ref="Y292" si="666">S292</f>
        <v>0</v>
      </c>
      <c r="Z292" s="7">
        <f t="shared" ref="Z292" si="667">T292</f>
        <v>0</v>
      </c>
      <c r="AA292" s="7">
        <f t="shared" ref="AA292" si="668">U292*COS(-0.0027)+(W292-370)*SIN(-0.0027)</f>
        <v>-1.4454186738148174</v>
      </c>
      <c r="AB292" s="7">
        <f t="shared" ref="AB292" si="669">V292</f>
        <v>0</v>
      </c>
      <c r="AC292" s="7">
        <f t="shared" ref="AC292" si="670">-U292*SIN(-0.0027)+(W292-370)*COS(-0.0027)+370</f>
        <v>905.33894868360483</v>
      </c>
      <c r="AD292" s="7">
        <f t="shared" ref="AD292:AD297" si="671">R292</f>
        <v>0</v>
      </c>
      <c r="AE292" s="7">
        <f t="shared" ref="AE292" si="672">S292-0.0027</f>
        <v>-2.7000000000000001E-3</v>
      </c>
      <c r="AF292" s="7">
        <f t="shared" ref="AF292:AF297" si="673">T292</f>
        <v>0</v>
      </c>
      <c r="AG292" s="97">
        <f>25/1000</f>
        <v>2.5000000000000001E-2</v>
      </c>
      <c r="AH292" s="97">
        <v>0</v>
      </c>
      <c r="AI292" s="97">
        <f>1344626/1000</f>
        <v>1344.626</v>
      </c>
      <c r="AJ292" s="97">
        <v>0</v>
      </c>
      <c r="AK292" s="97">
        <v>0</v>
      </c>
      <c r="AL292" s="97">
        <v>0</v>
      </c>
      <c r="AM292" s="7">
        <f t="shared" si="651"/>
        <v>2.5000000000000001E-2</v>
      </c>
      <c r="AN292" s="7">
        <f t="shared" si="652"/>
        <v>-2.9295537060851538</v>
      </c>
      <c r="AO292" s="7">
        <f t="shared" si="653"/>
        <v>3339.1179103707836</v>
      </c>
      <c r="AP292" s="7">
        <f t="shared" ref="AP292" si="674">AJ292+0.000365</f>
        <v>3.6499999999999998E-4</v>
      </c>
      <c r="AQ292" s="7">
        <f t="shared" si="654"/>
        <v>0</v>
      </c>
      <c r="AR292" s="7">
        <f t="shared" ref="AR292" si="675">AL292</f>
        <v>0</v>
      </c>
      <c r="AS292" s="7">
        <f t="shared" si="655"/>
        <v>17.475332804903466</v>
      </c>
      <c r="AT292" s="7">
        <f t="shared" si="656"/>
        <v>0.11</v>
      </c>
      <c r="AU292" s="7">
        <f t="shared" si="657"/>
        <v>5.9557730277323824</v>
      </c>
      <c r="AV292" s="95">
        <f t="shared" ref="AV292" si="676">AJ292</f>
        <v>0</v>
      </c>
      <c r="AW292" s="7">
        <f t="shared" si="658"/>
        <v>-8.4440425474887251E-3</v>
      </c>
      <c r="AX292" s="7">
        <f t="shared" ref="AX292" si="677">AL292</f>
        <v>0</v>
      </c>
    </row>
    <row r="293" spans="1:50" s="55" customFormat="1">
      <c r="A293" s="55" t="str">
        <f t="shared" ref="A293" si="678">IF( H293="", CONCATENATE(G293,".",ROUND(AO293,0),".",C293),CONCATENATE(G293,"-",H293,".",ROUND(AO293,0),".",C293))</f>
        <v>MKBV.3342.SPB</v>
      </c>
      <c r="B293" s="55" t="str">
        <f t="shared" ref="B293" si="679">IF( H293&gt;0, CONCATENATE(D293,"_",F293,"_",G293,"-",H293),CONCATENATE(D293,"_",F293,"_",G293) )</f>
        <v>SPB_MKB_MKBV</v>
      </c>
      <c r="C293" s="1" t="s">
        <v>102</v>
      </c>
      <c r="D293" s="2" t="s">
        <v>102</v>
      </c>
      <c r="E293" s="2" t="s">
        <v>105</v>
      </c>
      <c r="F293" s="2" t="s">
        <v>461</v>
      </c>
      <c r="G293" s="2" t="s">
        <v>458</v>
      </c>
      <c r="H293" s="2"/>
      <c r="I293" s="6" t="s">
        <v>455</v>
      </c>
      <c r="J293" s="1"/>
      <c r="K293" s="8" t="s">
        <v>102</v>
      </c>
      <c r="L293" s="6" t="s">
        <v>455</v>
      </c>
      <c r="M293" s="6"/>
      <c r="N293" s="6"/>
      <c r="O293" s="94">
        <f>AG293</f>
        <v>2.5000000000000001E-2</v>
      </c>
      <c r="P293" s="94">
        <f>AH293</f>
        <v>0</v>
      </c>
      <c r="Q293" s="94">
        <f>AI293-244.0851-195.2</f>
        <v>908.07089999999994</v>
      </c>
      <c r="R293" s="94">
        <f t="shared" si="661"/>
        <v>0</v>
      </c>
      <c r="S293" s="94">
        <f t="shared" si="661"/>
        <v>0</v>
      </c>
      <c r="T293" s="94">
        <f t="shared" si="661"/>
        <v>0</v>
      </c>
      <c r="U293" s="7">
        <f t="shared" ref="U293" si="680">O293-0.025</f>
        <v>0</v>
      </c>
      <c r="V293" s="7">
        <f t="shared" ref="V293" si="681">P293</f>
        <v>0</v>
      </c>
      <c r="W293" s="7">
        <f t="shared" ref="W293" si="682">Q293</f>
        <v>908.07089999999994</v>
      </c>
      <c r="X293" s="7">
        <f t="shared" ref="X293" si="683">R293</f>
        <v>0</v>
      </c>
      <c r="Y293" s="7">
        <f t="shared" ref="Y293" si="684">S293</f>
        <v>0</v>
      </c>
      <c r="Z293" s="7">
        <f t="shared" ref="Z293" si="685">T293</f>
        <v>0</v>
      </c>
      <c r="AA293" s="7">
        <f t="shared" ref="AA293" si="686">U293*COS(-0.0027)+(W293-370)*SIN(-0.0027)</f>
        <v>-1.4527896648590557</v>
      </c>
      <c r="AB293" s="7">
        <f t="shared" ref="AB293" si="687">V293</f>
        <v>0</v>
      </c>
      <c r="AC293" s="7">
        <f t="shared" ref="AC293" si="688">-U293*SIN(-0.0027)+(W293-370)*COS(-0.0027)+370</f>
        <v>908.0689387327609</v>
      </c>
      <c r="AD293" s="7">
        <f t="shared" ref="AD293" si="689">R293</f>
        <v>0</v>
      </c>
      <c r="AE293" s="7">
        <f t="shared" ref="AE293" si="690">S293-0.0027</f>
        <v>-2.7000000000000001E-3</v>
      </c>
      <c r="AF293" s="7">
        <f t="shared" ref="AF293" si="691">T293</f>
        <v>0</v>
      </c>
      <c r="AG293" s="97">
        <f>25/1000</f>
        <v>2.5000000000000001E-2</v>
      </c>
      <c r="AH293" s="97">
        <v>0</v>
      </c>
      <c r="AI293" s="97">
        <f>1347356/1000</f>
        <v>1347.356</v>
      </c>
      <c r="AJ293" s="97">
        <v>0</v>
      </c>
      <c r="AK293" s="97">
        <v>0</v>
      </c>
      <c r="AL293" s="97">
        <v>0</v>
      </c>
      <c r="AM293" s="7">
        <f t="shared" ref="AM293" si="692">AG293</f>
        <v>2.5000000000000001E-2</v>
      </c>
      <c r="AN293" s="7">
        <f t="shared" ref="AN293" si="693">AH293*COS(0.02092*PI()/180)-AI293*SIN(0.02092*PI()/180)-2.4386</f>
        <v>-2.9305504915240883</v>
      </c>
      <c r="AO293" s="7">
        <f t="shared" ref="AO293" si="694">AH293*SIN(0.02092*PI()/180)+AI293*COS(0.02092*PI()/180)+1994.492</f>
        <v>3341.8479101888088</v>
      </c>
      <c r="AP293" s="7">
        <f t="shared" si="573"/>
        <v>3.6499999999999998E-4</v>
      </c>
      <c r="AQ293" s="7">
        <f t="shared" ref="AQ293" si="695">AK293</f>
        <v>0</v>
      </c>
      <c r="AR293" s="7">
        <f t="shared" si="568"/>
        <v>0</v>
      </c>
      <c r="AS293" s="7">
        <f t="shared" ref="AS293" si="696">(AG293+17.5)*COS(-0.483808*PI()/180)+(AI293-1338.818)*SIN(-0.483808*PI()/180)</f>
        <v>17.452280842692378</v>
      </c>
      <c r="AT293" s="7">
        <f t="shared" ref="AT293" si="697">AH293+0.11</f>
        <v>0.11</v>
      </c>
      <c r="AU293" s="7">
        <f t="shared" ref="AU293" si="698">-(AG293+17.5)*SIN(-0.483808*PI()/180)+(AI293-1338.818)*COS(-0.483808*PI()/180)</f>
        <v>8.685675701279246</v>
      </c>
      <c r="AV293" s="95">
        <f t="shared" si="574"/>
        <v>0</v>
      </c>
      <c r="AW293" s="7">
        <f t="shared" ref="AW293" si="699">AK293-0.483808*PI()/180</f>
        <v>-8.4440425474887251E-3</v>
      </c>
      <c r="AX293" s="7">
        <f t="shared" si="575"/>
        <v>0</v>
      </c>
    </row>
    <row r="294" spans="1:50" s="55" customFormat="1">
      <c r="A294" s="55" t="str">
        <f t="shared" ref="A294:A295" si="700">IF( H294="", CONCATENATE(G294,".",ROUND(AO294,0),".",C294),CONCATENATE(G294,"-",H294,".",ROUND(AO294,0),".",C294))</f>
        <v>SHUT.3345.SPB</v>
      </c>
      <c r="B294" s="55" t="str">
        <f t="shared" ref="B294:B295" si="701">IF( H294&gt;0, CONCATENATE(D294,"_",F294,"_",G294,"-",H294),CONCATENATE(D294,"_",F294,"_",G294) )</f>
        <v>SPB_OHD_SHUT</v>
      </c>
      <c r="C294" s="1" t="s">
        <v>102</v>
      </c>
      <c r="D294" s="2" t="s">
        <v>102</v>
      </c>
      <c r="E294" s="2" t="s">
        <v>105</v>
      </c>
      <c r="F294" s="2" t="s">
        <v>300</v>
      </c>
      <c r="G294" s="23" t="s">
        <v>117</v>
      </c>
      <c r="H294" s="2"/>
      <c r="I294" s="15" t="s">
        <v>299</v>
      </c>
      <c r="J294" s="2" t="s">
        <v>301</v>
      </c>
      <c r="K294" s="8" t="s">
        <v>102</v>
      </c>
      <c r="L294" s="6"/>
      <c r="M294" s="6"/>
      <c r="N294" s="6"/>
      <c r="O294" s="7">
        <f t="shared" ref="O294" si="702">U294+0.025</f>
        <v>2.5000000000000001E-2</v>
      </c>
      <c r="P294" s="7">
        <f t="shared" ref="P294" si="703">V294</f>
        <v>0</v>
      </c>
      <c r="Q294" s="7">
        <f t="shared" ref="Q294" si="704">W294</f>
        <v>911.447</v>
      </c>
      <c r="R294" s="7">
        <f>X294</f>
        <v>0</v>
      </c>
      <c r="S294" s="7">
        <f t="shared" ref="S294" si="705">Y294</f>
        <v>0</v>
      </c>
      <c r="T294" s="7">
        <f>Z294</f>
        <v>0</v>
      </c>
      <c r="U294" s="97">
        <v>0</v>
      </c>
      <c r="V294" s="97">
        <v>0</v>
      </c>
      <c r="W294" s="97">
        <v>911.447</v>
      </c>
      <c r="X294" s="97">
        <v>0</v>
      </c>
      <c r="Y294" s="97">
        <v>0</v>
      </c>
      <c r="Z294" s="97">
        <v>0</v>
      </c>
      <c r="AA294" s="7">
        <f>U294*COS(-0.0027)+(W294-370)*SIN(-0.0027)</f>
        <v>-1.4619051237837639</v>
      </c>
      <c r="AB294" s="7">
        <f t="shared" ref="AB294:AB295" si="706">V294</f>
        <v>0</v>
      </c>
      <c r="AC294" s="7">
        <f>-U294*SIN(-0.0027)+(W294-370)*COS(-0.0027)+370</f>
        <v>911.44502642688394</v>
      </c>
      <c r="AD294" s="7">
        <f t="shared" ref="AD294:AD295" si="707">R294</f>
        <v>0</v>
      </c>
      <c r="AE294" s="7">
        <f t="shared" ref="AE294:AE295" si="708">S294-0.0027</f>
        <v>-2.7000000000000001E-3</v>
      </c>
      <c r="AF294" s="7">
        <f t="shared" ref="AF294:AF295" si="709">T294</f>
        <v>0</v>
      </c>
      <c r="AG294" s="7">
        <f t="shared" ref="AG294" si="710">O294</f>
        <v>2.5000000000000001E-2</v>
      </c>
      <c r="AH294" s="7">
        <f t="shared" ref="AH294" si="711">P294</f>
        <v>0</v>
      </c>
      <c r="AI294" s="7">
        <f t="shared" ref="AI294" si="712">Q294+244.0851+195.2</f>
        <v>1350.7320999999999</v>
      </c>
      <c r="AJ294" s="7">
        <f t="shared" ref="AJ294" si="713">R294</f>
        <v>0</v>
      </c>
      <c r="AK294" s="7">
        <f t="shared" ref="AK294" si="714">S294</f>
        <v>0</v>
      </c>
      <c r="AL294" s="7">
        <f t="shared" ref="AL294" si="715">T294</f>
        <v>0</v>
      </c>
      <c r="AM294" s="7">
        <f t="shared" ref="AM294:AM295" si="716">AG294</f>
        <v>2.5000000000000001E-2</v>
      </c>
      <c r="AN294" s="7">
        <f t="shared" ref="AN294:AN295" si="717">AH294*COS(0.02092*PI()/180)-AI294*SIN(0.02092*PI()/180)-2.4386</f>
        <v>-2.931783182850237</v>
      </c>
      <c r="AO294" s="7">
        <f t="shared" ref="AO294:AO295" si="718">AH294*SIN(0.02092*PI()/180)+AI294*COS(0.02092*PI()/180)+1994.492</f>
        <v>3345.224009963767</v>
      </c>
      <c r="AP294" s="7">
        <f t="shared" ref="AP294" si="719">AJ294+0.000365</f>
        <v>3.6499999999999998E-4</v>
      </c>
      <c r="AQ294" s="7">
        <f t="shared" ref="AQ294:AQ295" si="720">AK294</f>
        <v>0</v>
      </c>
      <c r="AR294" s="7">
        <f t="shared" ref="AR294" si="721">AL294</f>
        <v>0</v>
      </c>
      <c r="AS294" s="7">
        <f t="shared" ref="AS294:AS295" si="722">(AG294+17.5)*COS(-0.483808*PI()/180)+(AI294-1338.818)*SIN(-0.483808*PI()/180)</f>
        <v>17.423773249424663</v>
      </c>
      <c r="AT294" s="7">
        <f t="shared" ref="AT294:AT295" si="723">AH294+0.11</f>
        <v>0.11</v>
      </c>
      <c r="AU294" s="7">
        <f t="shared" ref="AU294:AU295" si="724">-(AG294+17.5)*SIN(-0.483808*PI()/180)+(AI294-1338.818)*COS(-0.483808*PI()/180)</f>
        <v>12.061655340898797</v>
      </c>
      <c r="AV294" s="95">
        <f t="shared" ref="AV294" si="725">AJ294</f>
        <v>0</v>
      </c>
      <c r="AW294" s="7">
        <f t="shared" ref="AW294:AW295" si="726">AK294-0.483808*PI()/180</f>
        <v>-8.4440425474887251E-3</v>
      </c>
      <c r="AX294" s="7">
        <f t="shared" ref="AX294" si="727">AL294</f>
        <v>0</v>
      </c>
    </row>
    <row r="295" spans="1:50" s="55" customFormat="1">
      <c r="A295" s="55" t="str">
        <f t="shared" si="700"/>
        <v>NKB.3361.SPB</v>
      </c>
      <c r="B295" s="55" t="str">
        <f t="shared" si="701"/>
        <v>SPB_EXP_NKB</v>
      </c>
      <c r="C295" s="1" t="s">
        <v>102</v>
      </c>
      <c r="D295" s="2" t="s">
        <v>102</v>
      </c>
      <c r="E295" s="2" t="s">
        <v>105</v>
      </c>
      <c r="F295" s="2" t="s">
        <v>460</v>
      </c>
      <c r="G295" s="2" t="s">
        <v>459</v>
      </c>
      <c r="H295" s="2"/>
      <c r="I295" s="6" t="s">
        <v>462</v>
      </c>
      <c r="J295" s="1"/>
      <c r="K295" s="8" t="s">
        <v>102</v>
      </c>
      <c r="L295" s="6" t="s">
        <v>462</v>
      </c>
      <c r="M295" s="6"/>
      <c r="N295" s="6"/>
      <c r="O295" s="94">
        <f>AG295</f>
        <v>3.3399999999999999E-2</v>
      </c>
      <c r="P295" s="94">
        <f>AH295</f>
        <v>8.4000000000000012E-3</v>
      </c>
      <c r="Q295" s="94">
        <f>AI295-244.0851-195.2</f>
        <v>927.09590000000003</v>
      </c>
      <c r="R295" s="94">
        <f>AJ295</f>
        <v>0</v>
      </c>
      <c r="S295" s="94">
        <f>AK295</f>
        <v>0</v>
      </c>
      <c r="T295" s="94">
        <f>AL295</f>
        <v>0</v>
      </c>
      <c r="U295" s="7">
        <f t="shared" ref="U295" si="728">O295-0.025</f>
        <v>8.3999999999999977E-3</v>
      </c>
      <c r="V295" s="7">
        <f t="shared" ref="V295" si="729">P295</f>
        <v>8.4000000000000012E-3</v>
      </c>
      <c r="W295" s="7">
        <f t="shared" ref="W295" si="730">Q295</f>
        <v>927.09590000000003</v>
      </c>
      <c r="X295" s="7">
        <f t="shared" ref="X295" si="731">R295</f>
        <v>0</v>
      </c>
      <c r="Y295" s="7">
        <f t="shared" ref="Y295" si="732">S295</f>
        <v>0</v>
      </c>
      <c r="Z295" s="7">
        <f t="shared" ref="Z295" si="733">T295</f>
        <v>0</v>
      </c>
      <c r="AA295" s="7">
        <f t="shared" ref="AA295" si="734">U295*COS(-0.0027)+(W295-370)*SIN(-0.0027)</f>
        <v>-1.4957571330655475</v>
      </c>
      <c r="AB295" s="7">
        <f t="shared" si="706"/>
        <v>8.4000000000000012E-3</v>
      </c>
      <c r="AC295" s="7">
        <f t="shared" ref="AC295" si="735">-U295*SIN(-0.0027)+(W295-370)*COS(-0.0027)+370</f>
        <v>927.09389206665048</v>
      </c>
      <c r="AD295" s="7">
        <f t="shared" si="707"/>
        <v>0</v>
      </c>
      <c r="AE295" s="7">
        <f t="shared" si="708"/>
        <v>-2.7000000000000001E-3</v>
      </c>
      <c r="AF295" s="7">
        <f t="shared" si="709"/>
        <v>0</v>
      </c>
      <c r="AG295" s="97">
        <f>33.4/1000</f>
        <v>3.3399999999999999E-2</v>
      </c>
      <c r="AH295" s="97">
        <f>8.4/1000</f>
        <v>8.4000000000000012E-3</v>
      </c>
      <c r="AI295" s="97">
        <f>1366381/1000</f>
        <v>1366.3810000000001</v>
      </c>
      <c r="AJ295" s="97">
        <v>0</v>
      </c>
      <c r="AK295" s="97">
        <v>0</v>
      </c>
      <c r="AL295" s="97">
        <v>0</v>
      </c>
      <c r="AM295" s="7">
        <f t="shared" si="716"/>
        <v>3.3399999999999999E-2</v>
      </c>
      <c r="AN295" s="7">
        <f t="shared" si="717"/>
        <v>-2.9290969547124805</v>
      </c>
      <c r="AO295" s="7">
        <f t="shared" si="718"/>
        <v>3360.8729119876848</v>
      </c>
      <c r="AP295" s="7">
        <f t="shared" ref="AP295" si="736">AJ295+0.000365</f>
        <v>3.6499999999999998E-4</v>
      </c>
      <c r="AQ295" s="7">
        <f t="shared" si="720"/>
        <v>0</v>
      </c>
      <c r="AR295" s="7">
        <f t="shared" ref="AR295" si="737">AL295</f>
        <v>0</v>
      </c>
      <c r="AS295" s="7">
        <f t="shared" si="722"/>
        <v>17.300034542835903</v>
      </c>
      <c r="AT295" s="7">
        <f t="shared" si="723"/>
        <v>0.11840000000000001</v>
      </c>
      <c r="AU295" s="7">
        <f t="shared" si="724"/>
        <v>27.710068375532568</v>
      </c>
      <c r="AV295" s="95">
        <f t="shared" ref="AV295" si="738">AJ295</f>
        <v>0</v>
      </c>
      <c r="AW295" s="7">
        <f t="shared" si="726"/>
        <v>-8.4440425474887251E-3</v>
      </c>
      <c r="AX295" s="7">
        <f t="shared" ref="AX295" si="739">AL295</f>
        <v>0</v>
      </c>
    </row>
    <row r="296" spans="1:50">
      <c r="A296" s="51" t="str">
        <f t="shared" si="607"/>
        <v>PLACEHOLDER-1.3364.SPB</v>
      </c>
      <c r="B296" s="21" t="str">
        <f t="shared" si="588"/>
        <v>SPB__PLACEHOLDER-1</v>
      </c>
      <c r="C296" s="1" t="s">
        <v>102</v>
      </c>
      <c r="D296" s="2" t="s">
        <v>102</v>
      </c>
      <c r="E296" s="2" t="s">
        <v>105</v>
      </c>
      <c r="F296" s="2"/>
      <c r="G296" s="44" t="s">
        <v>273</v>
      </c>
      <c r="H296" s="2">
        <v>1</v>
      </c>
      <c r="I296" s="15" t="s">
        <v>140</v>
      </c>
      <c r="J296" s="1"/>
      <c r="K296" s="8" t="s">
        <v>102</v>
      </c>
      <c r="L296" s="6"/>
      <c r="M296" s="6"/>
      <c r="N296" s="6"/>
      <c r="O296" s="7">
        <f t="shared" si="592"/>
        <v>2.5000000000000001E-2</v>
      </c>
      <c r="P296" s="7">
        <f t="shared" ref="P296:Q297" si="740">V296</f>
        <v>0</v>
      </c>
      <c r="Q296" s="7">
        <f t="shared" si="740"/>
        <v>930</v>
      </c>
      <c r="R296" s="7">
        <f t="shared" ref="R296:R297" si="741">X296</f>
        <v>0</v>
      </c>
      <c r="S296" s="7">
        <f t="shared" ref="S296:S297" si="742">Y296</f>
        <v>0</v>
      </c>
      <c r="T296" s="7">
        <f t="shared" ref="T296:T297" si="743">Z296</f>
        <v>0</v>
      </c>
      <c r="U296" s="28">
        <v>0</v>
      </c>
      <c r="V296" s="28">
        <v>0</v>
      </c>
      <c r="W296" s="28">
        <v>930</v>
      </c>
      <c r="X296" s="28">
        <v>0</v>
      </c>
      <c r="Y296" s="28">
        <v>0</v>
      </c>
      <c r="Z296" s="28">
        <v>0</v>
      </c>
      <c r="AA296" s="7">
        <f>U296*COS(-0.0027)+(W296-370)*SIN(-0.0027)</f>
        <v>-1.5119981629206696</v>
      </c>
      <c r="AB296" s="7">
        <f t="shared" ref="AB296:AB297" si="744">V296</f>
        <v>0</v>
      </c>
      <c r="AC296" s="7">
        <f>-U296*SIN(-0.0027)+(W296-370)*COS(-0.0027)+370</f>
        <v>929.99795880123997</v>
      </c>
      <c r="AD296" s="7">
        <f t="shared" si="671"/>
        <v>0</v>
      </c>
      <c r="AE296" s="7">
        <f t="shared" ref="AE296:AE297" si="745">S296-0.0027</f>
        <v>-2.7000000000000001E-3</v>
      </c>
      <c r="AF296" s="7">
        <f t="shared" si="673"/>
        <v>0</v>
      </c>
      <c r="AG296" s="7">
        <f t="shared" si="589"/>
        <v>2.5000000000000001E-2</v>
      </c>
      <c r="AH296" s="7">
        <f t="shared" si="590"/>
        <v>0</v>
      </c>
      <c r="AI296" s="7">
        <f t="shared" si="591"/>
        <v>1369.2851000000001</v>
      </c>
      <c r="AJ296" s="7">
        <f t="shared" si="572"/>
        <v>0</v>
      </c>
      <c r="AK296" s="7">
        <f t="shared" ref="AK296:AK297" si="746">S296</f>
        <v>0</v>
      </c>
      <c r="AL296" s="7">
        <f t="shared" si="567"/>
        <v>0</v>
      </c>
      <c r="AM296" s="7">
        <f t="shared" ref="AM296:AM297" si="747">AG296</f>
        <v>2.5000000000000001E-2</v>
      </c>
      <c r="AN296" s="7">
        <f t="shared" ref="AN296:AN297" si="748">AH296*COS(0.02092*PI()/180)-AI296*SIN(0.02092*PI()/180)-2.4386</f>
        <v>-2.9385573074834048</v>
      </c>
      <c r="AO296" s="7">
        <f t="shared" ref="AO296:AO297" si="749">AH296*SIN(0.02092*PI()/180)+AI296*COS(0.02092*PI()/180)+1994.492</f>
        <v>3363.7770087270728</v>
      </c>
      <c r="AP296" s="7">
        <f t="shared" si="573"/>
        <v>3.6499999999999998E-4</v>
      </c>
      <c r="AQ296" s="7">
        <f t="shared" ref="AQ296:AQ297" si="750">AK296</f>
        <v>0</v>
      </c>
      <c r="AR296" s="7">
        <f t="shared" si="568"/>
        <v>0</v>
      </c>
      <c r="AS296" s="7">
        <f t="shared" ref="AS296:AS297" si="751">(AG296+17.5)*COS(-0.483808*PI()/180)+(AI296-1338.818)*SIN(-0.483808*PI()/180)</f>
        <v>17.267112789753476</v>
      </c>
      <c r="AT296" s="7">
        <f t="shared" ref="AT296:AT297" si="752">AH296+0.11</f>
        <v>0.11</v>
      </c>
      <c r="AU296" s="7">
        <f t="shared" ref="AU296:AU297" si="753">-(AG296+17.5)*SIN(-0.483808*PI()/180)+(AI296-1338.818)*COS(-0.483808*PI()/180)</f>
        <v>30.613993913175332</v>
      </c>
      <c r="AV296" s="30">
        <f t="shared" si="574"/>
        <v>0</v>
      </c>
      <c r="AW296" s="7">
        <f t="shared" ref="AW296:AW297" si="754">AK296-0.483808*PI()/180</f>
        <v>-8.4440425474887251E-3</v>
      </c>
      <c r="AX296" s="7">
        <f t="shared" si="575"/>
        <v>0</v>
      </c>
    </row>
    <row r="297" spans="1:50" s="21" customFormat="1">
      <c r="A297" s="56" t="str">
        <f t="shared" si="607"/>
        <v>PLACEHOLDER-2.3364.SPB</v>
      </c>
      <c r="B297" s="20" t="str">
        <f t="shared" si="588"/>
        <v>SPB__PLACEHOLDER-2</v>
      </c>
      <c r="C297" s="10" t="s">
        <v>102</v>
      </c>
      <c r="D297" s="11" t="s">
        <v>102</v>
      </c>
      <c r="E297" s="11" t="s">
        <v>105</v>
      </c>
      <c r="F297" s="11"/>
      <c r="G297" s="48" t="s">
        <v>273</v>
      </c>
      <c r="H297" s="11">
        <v>2</v>
      </c>
      <c r="I297" s="16" t="s">
        <v>141</v>
      </c>
      <c r="J297" s="10"/>
      <c r="K297" s="18" t="s">
        <v>102</v>
      </c>
      <c r="L297" s="12"/>
      <c r="M297" s="12"/>
      <c r="N297" s="12"/>
      <c r="O297" s="13">
        <f t="shared" si="592"/>
        <v>2.5000000000000001E-2</v>
      </c>
      <c r="P297" s="13">
        <f t="shared" si="740"/>
        <v>0</v>
      </c>
      <c r="Q297" s="13">
        <f t="shared" si="740"/>
        <v>930</v>
      </c>
      <c r="R297" s="13">
        <f t="shared" si="741"/>
        <v>0</v>
      </c>
      <c r="S297" s="13">
        <f t="shared" si="742"/>
        <v>0</v>
      </c>
      <c r="T297" s="13">
        <f t="shared" si="743"/>
        <v>0</v>
      </c>
      <c r="U297" s="28">
        <v>0</v>
      </c>
      <c r="V297" s="28">
        <v>0</v>
      </c>
      <c r="W297" s="28">
        <v>930</v>
      </c>
      <c r="X297" s="28">
        <v>0</v>
      </c>
      <c r="Y297" s="28">
        <v>0</v>
      </c>
      <c r="Z297" s="28">
        <v>0</v>
      </c>
      <c r="AA297" s="13">
        <f>U297*COS(-0.0027)+(W297-370)*SIN(-0.0027)</f>
        <v>-1.5119981629206696</v>
      </c>
      <c r="AB297" s="13">
        <f t="shared" si="744"/>
        <v>0</v>
      </c>
      <c r="AC297" s="13">
        <f>-U297*SIN(-0.0027)+(W297-370)*COS(-0.0027)+370</f>
        <v>929.99795880123997</v>
      </c>
      <c r="AD297" s="13">
        <f t="shared" si="671"/>
        <v>0</v>
      </c>
      <c r="AE297" s="13">
        <f t="shared" si="745"/>
        <v>-2.7000000000000001E-3</v>
      </c>
      <c r="AF297" s="13">
        <f t="shared" si="673"/>
        <v>0</v>
      </c>
      <c r="AG297" s="13">
        <f t="shared" si="589"/>
        <v>2.5000000000000001E-2</v>
      </c>
      <c r="AH297" s="13">
        <f t="shared" si="590"/>
        <v>0</v>
      </c>
      <c r="AI297" s="13">
        <f t="shared" si="591"/>
        <v>1369.2851000000001</v>
      </c>
      <c r="AJ297" s="13">
        <f t="shared" si="572"/>
        <v>0</v>
      </c>
      <c r="AK297" s="13">
        <f t="shared" si="746"/>
        <v>0</v>
      </c>
      <c r="AL297" s="13">
        <f t="shared" si="567"/>
        <v>0</v>
      </c>
      <c r="AM297" s="13">
        <f t="shared" si="747"/>
        <v>2.5000000000000001E-2</v>
      </c>
      <c r="AN297" s="13">
        <f t="shared" si="748"/>
        <v>-2.9385573074834048</v>
      </c>
      <c r="AO297" s="13">
        <f t="shared" si="749"/>
        <v>3363.7770087270728</v>
      </c>
      <c r="AP297" s="13">
        <f t="shared" si="573"/>
        <v>3.6499999999999998E-4</v>
      </c>
      <c r="AQ297" s="13">
        <f t="shared" si="750"/>
        <v>0</v>
      </c>
      <c r="AR297" s="13">
        <f t="shared" si="568"/>
        <v>0</v>
      </c>
      <c r="AS297" s="13">
        <f t="shared" si="751"/>
        <v>17.267112789753476</v>
      </c>
      <c r="AT297" s="13">
        <f t="shared" si="752"/>
        <v>0.11</v>
      </c>
      <c r="AU297" s="13">
        <f t="shared" si="753"/>
        <v>30.613993913175332</v>
      </c>
      <c r="AV297" s="31">
        <f t="shared" si="574"/>
        <v>0</v>
      </c>
      <c r="AW297" s="13">
        <f t="shared" si="754"/>
        <v>-8.4440425474887251E-3</v>
      </c>
      <c r="AX297" s="13">
        <f t="shared" si="575"/>
        <v>0</v>
      </c>
    </row>
    <row r="298" spans="1:50">
      <c r="A298" s="51" t="str">
        <f t="shared" si="607"/>
        <v>PLACEHOLDER-1.3344.FXE</v>
      </c>
      <c r="B298" t="str">
        <f t="shared" si="588"/>
        <v>FXE__PLACEHOLDER-1</v>
      </c>
      <c r="C298" s="1" t="s">
        <v>111</v>
      </c>
      <c r="D298" s="2" t="s">
        <v>111</v>
      </c>
      <c r="E298" s="2" t="s">
        <v>105</v>
      </c>
      <c r="F298" s="2"/>
      <c r="G298" s="44" t="s">
        <v>273</v>
      </c>
      <c r="H298" s="2">
        <v>1</v>
      </c>
      <c r="I298" s="15" t="s">
        <v>140</v>
      </c>
      <c r="J298" s="2"/>
      <c r="K298" s="8" t="s">
        <v>111</v>
      </c>
      <c r="L298" s="6"/>
      <c r="M298" s="6"/>
      <c r="N298" s="6"/>
      <c r="O298" s="7">
        <f t="shared" si="592"/>
        <v>1.4829982285306456</v>
      </c>
      <c r="P298" s="7">
        <f t="shared" ref="P298" si="755">V298</f>
        <v>0</v>
      </c>
      <c r="Q298" s="7">
        <f t="shared" ref="Q298" si="756">W298</f>
        <v>909.99803170119571</v>
      </c>
      <c r="R298" s="7">
        <f>AD298</f>
        <v>0</v>
      </c>
      <c r="S298" s="7">
        <f>AE298+0.0027</f>
        <v>2.7000000000000001E-3</v>
      </c>
      <c r="T298" s="7">
        <f>AF298</f>
        <v>0</v>
      </c>
      <c r="U298" s="7">
        <f t="shared" ref="U298" si="757">AA298*COS(0.0027)+(AC298-370)*SIN(0.0027)</f>
        <v>1.4579982285306456</v>
      </c>
      <c r="V298" s="7">
        <f t="shared" ref="V298" si="758">AB298</f>
        <v>0</v>
      </c>
      <c r="W298" s="7">
        <f t="shared" ref="W298" si="759">-AA298*SIN(0.0027)+(AC298-370)*COS(0.0027)+370</f>
        <v>909.99803170119571</v>
      </c>
      <c r="X298" s="7">
        <f t="shared" si="596"/>
        <v>0</v>
      </c>
      <c r="Y298" s="7">
        <f t="shared" si="596"/>
        <v>2.7000000000000001E-3</v>
      </c>
      <c r="Z298" s="7">
        <f t="shared" si="597"/>
        <v>0</v>
      </c>
      <c r="AA298" s="32">
        <v>0</v>
      </c>
      <c r="AB298" s="32">
        <v>0</v>
      </c>
      <c r="AC298" s="33">
        <v>910</v>
      </c>
      <c r="AD298" s="33">
        <v>0</v>
      </c>
      <c r="AE298" s="33">
        <v>0</v>
      </c>
      <c r="AF298" s="33">
        <v>0</v>
      </c>
      <c r="AG298" s="7">
        <f t="shared" si="589"/>
        <v>1.4829982285306456</v>
      </c>
      <c r="AH298" s="7">
        <f t="shared" si="590"/>
        <v>0</v>
      </c>
      <c r="AI298" s="7">
        <f t="shared" si="591"/>
        <v>1349.2831317011958</v>
      </c>
      <c r="AJ298" s="7">
        <f t="shared" si="572"/>
        <v>0</v>
      </c>
      <c r="AK298" s="7">
        <f t="shared" ref="AK298" si="760">S298</f>
        <v>2.7000000000000001E-3</v>
      </c>
      <c r="AL298" s="7">
        <f t="shared" si="567"/>
        <v>0</v>
      </c>
      <c r="AM298" s="7">
        <f t="shared" ref="AM298" si="761">AG298</f>
        <v>1.4829982285306456</v>
      </c>
      <c r="AN298" s="7">
        <f t="shared" ref="AN298" si="762">AH298*COS(0.02092*PI()/180)-AI298*SIN(0.02092*PI()/180)-2.4386</f>
        <v>-2.9312541313844034</v>
      </c>
      <c r="AO298" s="7">
        <f t="shared" ref="AO298" si="763">AH298*SIN(0.02092*PI()/180)+AI298*COS(0.02092*PI()/180)+1994.492</f>
        <v>3343.7750417615471</v>
      </c>
      <c r="AP298" s="7">
        <f t="shared" si="573"/>
        <v>3.6499999999999998E-4</v>
      </c>
      <c r="AQ298" s="7">
        <f t="shared" ref="AQ298" si="764">AK298</f>
        <v>2.7000000000000001E-3</v>
      </c>
      <c r="AR298" s="7">
        <f t="shared" si="568"/>
        <v>0</v>
      </c>
      <c r="AS298" s="7">
        <f t="shared" ref="AS298" si="765">(AG298+17.5)*COS(-0.483808*PI()/180)+(AI298-1338.818)*SIN(-0.483808*PI()/180)</f>
        <v>18.893954503842789</v>
      </c>
      <c r="AT298" s="7">
        <f t="shared" ref="AT298" si="766">AH298+0.11</f>
        <v>0.11</v>
      </c>
      <c r="AU298" s="7">
        <f t="shared" ref="AU298" si="767">-(AG298+17.5)*SIN(-0.483808*PI()/180)+(AI298-1338.818)*COS(-0.483808*PI()/180)</f>
        <v>10.625049951623259</v>
      </c>
      <c r="AV298" s="30">
        <f t="shared" si="574"/>
        <v>0</v>
      </c>
      <c r="AW298" s="7">
        <f t="shared" ref="AW298" si="768">AK298-0.483808*PI()/180</f>
        <v>-5.7440425474887249E-3</v>
      </c>
      <c r="AX298" s="7">
        <f t="shared" si="575"/>
        <v>0</v>
      </c>
    </row>
    <row r="299" spans="1:50">
      <c r="A299" s="51" t="str">
        <f t="shared" si="607"/>
        <v>PLACEHOLDER-2.3344.FXE</v>
      </c>
      <c r="B299" t="str">
        <f t="shared" si="588"/>
        <v>FXE__PLACEHOLDER-2</v>
      </c>
      <c r="C299" s="1" t="s">
        <v>111</v>
      </c>
      <c r="D299" s="2" t="s">
        <v>111</v>
      </c>
      <c r="E299" s="2" t="s">
        <v>105</v>
      </c>
      <c r="F299" s="2"/>
      <c r="G299" s="44" t="s">
        <v>273</v>
      </c>
      <c r="H299" s="2">
        <v>2</v>
      </c>
      <c r="I299" s="15" t="s">
        <v>141</v>
      </c>
      <c r="J299" s="2"/>
      <c r="K299" s="8" t="s">
        <v>111</v>
      </c>
      <c r="L299" s="6"/>
      <c r="M299" s="6"/>
      <c r="N299" s="6"/>
      <c r="O299" s="7">
        <f t="shared" si="592"/>
        <v>1.4829982285306456</v>
      </c>
      <c r="P299" s="7">
        <f t="shared" ref="P299" si="769">V299</f>
        <v>0</v>
      </c>
      <c r="Q299" s="7">
        <f t="shared" ref="Q299" si="770">W299</f>
        <v>909.99803170119571</v>
      </c>
      <c r="R299" s="7">
        <f t="shared" ref="R299:R302" si="771">AD299</f>
        <v>0</v>
      </c>
      <c r="S299" s="7">
        <f t="shared" ref="S299:S302" si="772">AE299+0.0027</f>
        <v>2.7000000000000001E-3</v>
      </c>
      <c r="T299" s="7">
        <f t="shared" ref="T299:T302" si="773">AF299</f>
        <v>0</v>
      </c>
      <c r="U299" s="7">
        <f t="shared" ref="U299" si="774">AA299*COS(0.0027)+(AC299-370)*SIN(0.0027)</f>
        <v>1.4579982285306456</v>
      </c>
      <c r="V299" s="7">
        <f t="shared" ref="V299" si="775">AB299</f>
        <v>0</v>
      </c>
      <c r="W299" s="7">
        <f t="shared" ref="W299" si="776">-AA299*SIN(0.0027)+(AC299-370)*COS(0.0027)+370</f>
        <v>909.99803170119571</v>
      </c>
      <c r="X299" s="7">
        <f t="shared" si="596"/>
        <v>0</v>
      </c>
      <c r="Y299" s="7">
        <f t="shared" si="596"/>
        <v>2.7000000000000001E-3</v>
      </c>
      <c r="Z299" s="7">
        <f t="shared" si="597"/>
        <v>0</v>
      </c>
      <c r="AA299" s="29">
        <v>0</v>
      </c>
      <c r="AB299" s="29">
        <v>0</v>
      </c>
      <c r="AC299" s="26">
        <v>910</v>
      </c>
      <c r="AD299" s="26">
        <v>0</v>
      </c>
      <c r="AE299" s="26">
        <v>0</v>
      </c>
      <c r="AF299" s="26">
        <v>0</v>
      </c>
      <c r="AG299" s="7">
        <f t="shared" si="589"/>
        <v>1.4829982285306456</v>
      </c>
      <c r="AH299" s="7">
        <f t="shared" si="590"/>
        <v>0</v>
      </c>
      <c r="AI299" s="7">
        <f t="shared" si="591"/>
        <v>1349.2831317011958</v>
      </c>
      <c r="AJ299" s="7">
        <f t="shared" si="572"/>
        <v>0</v>
      </c>
      <c r="AK299" s="7">
        <f t="shared" ref="AK299:AL302" si="777">S299</f>
        <v>2.7000000000000001E-3</v>
      </c>
      <c r="AL299" s="7">
        <f t="shared" si="777"/>
        <v>0</v>
      </c>
      <c r="AM299" s="7">
        <f t="shared" ref="AM299" si="778">AG299</f>
        <v>1.4829982285306456</v>
      </c>
      <c r="AN299" s="7">
        <f t="shared" ref="AN299" si="779">AH299*COS(0.02092*PI()/180)-AI299*SIN(0.02092*PI()/180)-2.4386</f>
        <v>-2.9312541313844034</v>
      </c>
      <c r="AO299" s="7">
        <f t="shared" ref="AO299" si="780">AH299*SIN(0.02092*PI()/180)+AI299*COS(0.02092*PI()/180)+1994.492</f>
        <v>3343.7750417615471</v>
      </c>
      <c r="AP299" s="7">
        <f t="shared" si="573"/>
        <v>3.6499999999999998E-4</v>
      </c>
      <c r="AQ299" s="7">
        <f t="shared" ref="AQ299:AR302" si="781">AK299</f>
        <v>2.7000000000000001E-3</v>
      </c>
      <c r="AR299" s="7">
        <f t="shared" si="781"/>
        <v>0</v>
      </c>
      <c r="AS299" s="7">
        <f t="shared" ref="AS299" si="782">(AG299+17.5)*COS(-0.483808*PI()/180)+(AI299-1338.818)*SIN(-0.483808*PI()/180)</f>
        <v>18.893954503842789</v>
      </c>
      <c r="AT299" s="7">
        <f t="shared" ref="AT299" si="783">AH299+0.11</f>
        <v>0.11</v>
      </c>
      <c r="AU299" s="7">
        <f t="shared" ref="AU299" si="784">-(AG299+17.5)*SIN(-0.483808*PI()/180)+(AI299-1338.818)*COS(-0.483808*PI()/180)</f>
        <v>10.625049951623259</v>
      </c>
      <c r="AV299" s="30">
        <f t="shared" si="574"/>
        <v>0</v>
      </c>
      <c r="AW299" s="7">
        <f t="shared" ref="AW299" si="785">AK299-0.483808*PI()/180</f>
        <v>-5.7440425474887249E-3</v>
      </c>
      <c r="AX299" s="7">
        <f t="shared" si="575"/>
        <v>0</v>
      </c>
    </row>
    <row r="300" spans="1:50">
      <c r="A300" s="51" t="str">
        <f t="shared" si="607"/>
        <v>PLACEHOLDER-3.3344.FXE</v>
      </c>
      <c r="B300" t="str">
        <f t="shared" si="588"/>
        <v>FXE__PLACEHOLDER-3</v>
      </c>
      <c r="C300" s="1" t="s">
        <v>111</v>
      </c>
      <c r="D300" s="2" t="s">
        <v>111</v>
      </c>
      <c r="E300" s="2" t="s">
        <v>105</v>
      </c>
      <c r="F300" s="2"/>
      <c r="G300" s="44" t="s">
        <v>273</v>
      </c>
      <c r="H300" s="2">
        <v>3</v>
      </c>
      <c r="I300" s="15" t="s">
        <v>142</v>
      </c>
      <c r="J300" s="1"/>
      <c r="K300" s="8" t="s">
        <v>111</v>
      </c>
      <c r="L300" s="6"/>
      <c r="M300" s="6"/>
      <c r="N300" s="6"/>
      <c r="O300" s="7">
        <f t="shared" si="592"/>
        <v>1.4829982285306456</v>
      </c>
      <c r="P300" s="7">
        <f t="shared" ref="P300:P302" si="786">V300</f>
        <v>0</v>
      </c>
      <c r="Q300" s="7">
        <f t="shared" ref="Q300:Q302" si="787">W300</f>
        <v>909.99803170119571</v>
      </c>
      <c r="R300" s="7">
        <f t="shared" si="771"/>
        <v>0</v>
      </c>
      <c r="S300" s="7">
        <f t="shared" si="772"/>
        <v>2.7000000000000001E-3</v>
      </c>
      <c r="T300" s="7">
        <f t="shared" si="773"/>
        <v>0</v>
      </c>
      <c r="U300" s="7">
        <f t="shared" ref="U300:U302" si="788">AA300*COS(0.0027)+(AC300-370)*SIN(0.0027)</f>
        <v>1.4579982285306456</v>
      </c>
      <c r="V300" s="7">
        <f t="shared" ref="V300:V302" si="789">AB300</f>
        <v>0</v>
      </c>
      <c r="W300" s="7">
        <f t="shared" ref="W300:W302" si="790">-AA300*SIN(0.0027)+(AC300-370)*COS(0.0027)+370</f>
        <v>909.99803170119571</v>
      </c>
      <c r="X300" s="7">
        <f t="shared" si="596"/>
        <v>0</v>
      </c>
      <c r="Y300" s="7">
        <f t="shared" si="596"/>
        <v>2.7000000000000001E-3</v>
      </c>
      <c r="Z300" s="7">
        <f t="shared" si="597"/>
        <v>0</v>
      </c>
      <c r="AA300" s="29">
        <v>0</v>
      </c>
      <c r="AB300" s="29">
        <v>0</v>
      </c>
      <c r="AC300" s="26">
        <v>910</v>
      </c>
      <c r="AD300" s="26">
        <v>0</v>
      </c>
      <c r="AE300" s="26">
        <v>0</v>
      </c>
      <c r="AF300" s="26">
        <v>0</v>
      </c>
      <c r="AG300" s="7">
        <f t="shared" si="589"/>
        <v>1.4829982285306456</v>
      </c>
      <c r="AH300" s="7">
        <f t="shared" si="590"/>
        <v>0</v>
      </c>
      <c r="AI300" s="7">
        <f t="shared" si="591"/>
        <v>1349.2831317011958</v>
      </c>
      <c r="AJ300" s="7">
        <f t="shared" si="572"/>
        <v>0</v>
      </c>
      <c r="AK300" s="7">
        <f t="shared" ref="AK300:AK302" si="791">S300</f>
        <v>2.7000000000000001E-3</v>
      </c>
      <c r="AL300" s="7">
        <f t="shared" si="777"/>
        <v>0</v>
      </c>
      <c r="AM300" s="7">
        <f t="shared" ref="AM300:AM302" si="792">AG300</f>
        <v>1.4829982285306456</v>
      </c>
      <c r="AN300" s="7">
        <f t="shared" ref="AN300:AN302" si="793">AH300*COS(0.02092*PI()/180)-AI300*SIN(0.02092*PI()/180)-2.4386</f>
        <v>-2.9312541313844034</v>
      </c>
      <c r="AO300" s="7">
        <f t="shared" ref="AO300:AO302" si="794">AH300*SIN(0.02092*PI()/180)+AI300*COS(0.02092*PI()/180)+1994.492</f>
        <v>3343.7750417615471</v>
      </c>
      <c r="AP300" s="7">
        <f t="shared" si="573"/>
        <v>3.6499999999999998E-4</v>
      </c>
      <c r="AQ300" s="7">
        <f t="shared" ref="AQ300:AQ302" si="795">AK300</f>
        <v>2.7000000000000001E-3</v>
      </c>
      <c r="AR300" s="7">
        <f t="shared" si="781"/>
        <v>0</v>
      </c>
      <c r="AS300" s="7">
        <f t="shared" ref="AS300:AS302" si="796">(AG300+17.5)*COS(-0.483808*PI()/180)+(AI300-1338.818)*SIN(-0.483808*PI()/180)</f>
        <v>18.893954503842789</v>
      </c>
      <c r="AT300" s="7">
        <f t="shared" ref="AT300:AT302" si="797">AH300+0.11</f>
        <v>0.11</v>
      </c>
      <c r="AU300" s="7">
        <f t="shared" ref="AU300:AU302" si="798">-(AG300+17.5)*SIN(-0.483808*PI()/180)+(AI300-1338.818)*COS(-0.483808*PI()/180)</f>
        <v>10.625049951623259</v>
      </c>
      <c r="AV300" s="30">
        <f t="shared" si="574"/>
        <v>0</v>
      </c>
      <c r="AW300" s="7">
        <f t="shared" ref="AW300:AW302" si="799">AK300-0.483808*PI()/180</f>
        <v>-5.7440425474887249E-3</v>
      </c>
      <c r="AX300" s="7">
        <f t="shared" si="575"/>
        <v>0</v>
      </c>
    </row>
    <row r="301" spans="1:50">
      <c r="A301" s="51" t="str">
        <f t="shared" si="607"/>
        <v>PLACEHOLDER-4.3344.FXE</v>
      </c>
      <c r="B301" t="str">
        <f t="shared" si="588"/>
        <v>FXE__PLACEHOLDER-4</v>
      </c>
      <c r="C301" s="1" t="s">
        <v>111</v>
      </c>
      <c r="D301" s="2" t="s">
        <v>111</v>
      </c>
      <c r="E301" s="2" t="s">
        <v>105</v>
      </c>
      <c r="F301" s="2"/>
      <c r="G301" s="44" t="s">
        <v>273</v>
      </c>
      <c r="H301" s="2">
        <v>4</v>
      </c>
      <c r="I301" s="15" t="s">
        <v>143</v>
      </c>
      <c r="J301" s="1"/>
      <c r="K301" s="8" t="s">
        <v>111</v>
      </c>
      <c r="L301" s="6"/>
      <c r="M301" s="6"/>
      <c r="N301" s="6"/>
      <c r="O301" s="7">
        <f t="shared" si="592"/>
        <v>1.4829982285306456</v>
      </c>
      <c r="P301" s="7">
        <f t="shared" si="786"/>
        <v>0</v>
      </c>
      <c r="Q301" s="7">
        <f t="shared" si="787"/>
        <v>909.99803170119571</v>
      </c>
      <c r="R301" s="7">
        <f t="shared" si="771"/>
        <v>0</v>
      </c>
      <c r="S301" s="7">
        <f t="shared" si="772"/>
        <v>2.7000000000000001E-3</v>
      </c>
      <c r="T301" s="7">
        <f t="shared" si="773"/>
        <v>0</v>
      </c>
      <c r="U301" s="7">
        <f t="shared" si="788"/>
        <v>1.4579982285306456</v>
      </c>
      <c r="V301" s="7">
        <f t="shared" si="789"/>
        <v>0</v>
      </c>
      <c r="W301" s="7">
        <f t="shared" si="790"/>
        <v>909.99803170119571</v>
      </c>
      <c r="X301" s="7">
        <f t="shared" si="596"/>
        <v>0</v>
      </c>
      <c r="Y301" s="7">
        <f t="shared" si="596"/>
        <v>2.7000000000000001E-3</v>
      </c>
      <c r="Z301" s="7">
        <f t="shared" si="597"/>
        <v>0</v>
      </c>
      <c r="AA301" s="29">
        <v>0</v>
      </c>
      <c r="AB301" s="29">
        <v>0</v>
      </c>
      <c r="AC301" s="26">
        <v>910</v>
      </c>
      <c r="AD301" s="26">
        <v>0</v>
      </c>
      <c r="AE301" s="26">
        <v>0</v>
      </c>
      <c r="AF301" s="26">
        <v>0</v>
      </c>
      <c r="AG301" s="7">
        <f t="shared" si="589"/>
        <v>1.4829982285306456</v>
      </c>
      <c r="AH301" s="7">
        <f t="shared" si="590"/>
        <v>0</v>
      </c>
      <c r="AI301" s="7">
        <f t="shared" si="591"/>
        <v>1349.2831317011958</v>
      </c>
      <c r="AJ301" s="7">
        <f t="shared" si="572"/>
        <v>0</v>
      </c>
      <c r="AK301" s="7">
        <f t="shared" si="791"/>
        <v>2.7000000000000001E-3</v>
      </c>
      <c r="AL301" s="7">
        <f t="shared" si="777"/>
        <v>0</v>
      </c>
      <c r="AM301" s="7">
        <f t="shared" si="792"/>
        <v>1.4829982285306456</v>
      </c>
      <c r="AN301" s="7">
        <f t="shared" si="793"/>
        <v>-2.9312541313844034</v>
      </c>
      <c r="AO301" s="7">
        <f t="shared" si="794"/>
        <v>3343.7750417615471</v>
      </c>
      <c r="AP301" s="7">
        <f t="shared" si="573"/>
        <v>3.6499999999999998E-4</v>
      </c>
      <c r="AQ301" s="7">
        <f t="shared" si="795"/>
        <v>2.7000000000000001E-3</v>
      </c>
      <c r="AR301" s="7">
        <f t="shared" si="781"/>
        <v>0</v>
      </c>
      <c r="AS301" s="7">
        <f t="shared" si="796"/>
        <v>18.893954503842789</v>
      </c>
      <c r="AT301" s="7">
        <f t="shared" si="797"/>
        <v>0.11</v>
      </c>
      <c r="AU301" s="7">
        <f t="shared" si="798"/>
        <v>10.625049951623259</v>
      </c>
      <c r="AV301" s="30">
        <f t="shared" si="574"/>
        <v>0</v>
      </c>
      <c r="AW301" s="7">
        <f t="shared" si="799"/>
        <v>-5.7440425474887249E-3</v>
      </c>
      <c r="AX301" s="7">
        <f t="shared" si="575"/>
        <v>0</v>
      </c>
    </row>
    <row r="302" spans="1:50" s="21" customFormat="1">
      <c r="A302" s="56" t="str">
        <f t="shared" si="607"/>
        <v>PLACEHOLDER-5.3344.FXE</v>
      </c>
      <c r="B302" s="20" t="str">
        <f t="shared" si="588"/>
        <v>FXE__PLACEHOLDER-5</v>
      </c>
      <c r="C302" s="10" t="s">
        <v>111</v>
      </c>
      <c r="D302" s="11" t="s">
        <v>111</v>
      </c>
      <c r="E302" s="11" t="s">
        <v>105</v>
      </c>
      <c r="F302" s="11"/>
      <c r="G302" s="48" t="s">
        <v>273</v>
      </c>
      <c r="H302" s="11">
        <v>5</v>
      </c>
      <c r="I302" s="16" t="s">
        <v>144</v>
      </c>
      <c r="J302" s="10"/>
      <c r="K302" s="18" t="s">
        <v>111</v>
      </c>
      <c r="L302" s="12"/>
      <c r="M302" s="12"/>
      <c r="N302" s="12"/>
      <c r="O302" s="13">
        <f t="shared" si="592"/>
        <v>1.4829982285306456</v>
      </c>
      <c r="P302" s="13">
        <f t="shared" si="786"/>
        <v>0</v>
      </c>
      <c r="Q302" s="13">
        <f t="shared" si="787"/>
        <v>909.99803170119571</v>
      </c>
      <c r="R302" s="13">
        <f t="shared" si="771"/>
        <v>0</v>
      </c>
      <c r="S302" s="13">
        <f t="shared" si="772"/>
        <v>2.7000000000000001E-3</v>
      </c>
      <c r="T302" s="13">
        <f t="shared" si="773"/>
        <v>0</v>
      </c>
      <c r="U302" s="13">
        <f t="shared" si="788"/>
        <v>1.4579982285306456</v>
      </c>
      <c r="V302" s="13">
        <f t="shared" si="789"/>
        <v>0</v>
      </c>
      <c r="W302" s="13">
        <f t="shared" si="790"/>
        <v>909.99803170119571</v>
      </c>
      <c r="X302" s="13">
        <f t="shared" si="596"/>
        <v>0</v>
      </c>
      <c r="Y302" s="13">
        <f t="shared" si="596"/>
        <v>2.7000000000000001E-3</v>
      </c>
      <c r="Z302" s="13">
        <f t="shared" si="597"/>
        <v>0</v>
      </c>
      <c r="AA302" s="29">
        <v>0</v>
      </c>
      <c r="AB302" s="29">
        <v>0</v>
      </c>
      <c r="AC302" s="26">
        <v>910</v>
      </c>
      <c r="AD302" s="26">
        <v>0</v>
      </c>
      <c r="AE302" s="26">
        <v>0</v>
      </c>
      <c r="AF302" s="26">
        <v>0</v>
      </c>
      <c r="AG302" s="13">
        <f t="shared" si="589"/>
        <v>1.4829982285306456</v>
      </c>
      <c r="AH302" s="13">
        <f t="shared" si="590"/>
        <v>0</v>
      </c>
      <c r="AI302" s="13">
        <f t="shared" si="591"/>
        <v>1349.2831317011958</v>
      </c>
      <c r="AJ302" s="13">
        <f t="shared" si="572"/>
        <v>0</v>
      </c>
      <c r="AK302" s="13">
        <f t="shared" si="791"/>
        <v>2.7000000000000001E-3</v>
      </c>
      <c r="AL302" s="13">
        <f t="shared" si="777"/>
        <v>0</v>
      </c>
      <c r="AM302" s="13">
        <f t="shared" si="792"/>
        <v>1.4829982285306456</v>
      </c>
      <c r="AN302" s="13">
        <f t="shared" si="793"/>
        <v>-2.9312541313844034</v>
      </c>
      <c r="AO302" s="13">
        <f t="shared" si="794"/>
        <v>3343.7750417615471</v>
      </c>
      <c r="AP302" s="13">
        <f t="shared" si="573"/>
        <v>3.6499999999999998E-4</v>
      </c>
      <c r="AQ302" s="13">
        <f t="shared" si="795"/>
        <v>2.7000000000000001E-3</v>
      </c>
      <c r="AR302" s="13">
        <f t="shared" si="781"/>
        <v>0</v>
      </c>
      <c r="AS302" s="13">
        <f t="shared" si="796"/>
        <v>18.893954503842789</v>
      </c>
      <c r="AT302" s="13">
        <f t="shared" si="797"/>
        <v>0.11</v>
      </c>
      <c r="AU302" s="13">
        <f t="shared" si="798"/>
        <v>10.625049951623259</v>
      </c>
      <c r="AV302" s="31">
        <f t="shared" si="574"/>
        <v>0</v>
      </c>
      <c r="AW302" s="13">
        <f t="shared" si="799"/>
        <v>-5.7440425474887249E-3</v>
      </c>
      <c r="AX302" s="13">
        <f t="shared" si="575"/>
        <v>0</v>
      </c>
    </row>
  </sheetData>
  <sheetProtection selectLockedCells="1"/>
  <autoFilter ref="C2:K302"/>
  <dataConsolidate/>
  <phoneticPr fontId="5" type="noConversion"/>
  <pageMargins left="0.75" right="0.75" top="1" bottom="1" header="0.5" footer="0.5"/>
  <pageSetup paperSize="9" scale="72" fitToWidth="4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2"/>
  <sheetViews>
    <sheetView zoomScale="125" zoomScaleNormal="125" zoomScalePageLayoutView="125" workbookViewId="0">
      <pane ySplit="2" topLeftCell="A177" activePane="bottomLeft" state="frozen"/>
      <selection activeCell="O1" sqref="O1"/>
      <selection pane="bottomLeft" activeCell="A88" sqref="A88"/>
    </sheetView>
  </sheetViews>
  <sheetFormatPr baseColWidth="10" defaultRowHeight="15" x14ac:dyDescent="0"/>
  <cols>
    <col min="1" max="1" width="25.5" customWidth="1"/>
    <col min="2" max="2" width="23.1640625" hidden="1" customWidth="1"/>
    <col min="3" max="3" width="8.83203125" style="4" hidden="1" customWidth="1"/>
    <col min="4" max="4" width="8.1640625" style="4" hidden="1" customWidth="1"/>
    <col min="5" max="5" width="9.5" style="4" hidden="1" customWidth="1"/>
    <col min="6" max="6" width="16.6640625" style="4" hidden="1" customWidth="1"/>
    <col min="7" max="7" width="14" style="4" hidden="1" customWidth="1"/>
    <col min="8" max="8" width="6.5" style="4" hidden="1" customWidth="1"/>
    <col min="9" max="9" width="16.83203125" hidden="1" customWidth="1"/>
    <col min="10" max="10" width="22.33203125" hidden="1" customWidth="1"/>
    <col min="11" max="11" width="13.5" style="4" hidden="1" customWidth="1"/>
    <col min="12" max="12" width="52.5" hidden="1" customWidth="1"/>
    <col min="13" max="13" width="8.1640625" hidden="1" customWidth="1"/>
    <col min="14" max="14" width="8.33203125" hidden="1" customWidth="1"/>
    <col min="15" max="17" width="10.83203125" hidden="1" customWidth="1"/>
    <col min="18" max="18" width="15.5" hidden="1" customWidth="1"/>
    <col min="19" max="19" width="13.33203125" hidden="1" customWidth="1"/>
    <col min="20" max="20" width="13.5" hidden="1" customWidth="1"/>
    <col min="21" max="21" width="9" hidden="1" customWidth="1"/>
    <col min="22" max="22" width="9.6640625" hidden="1" customWidth="1"/>
    <col min="23" max="23" width="12.1640625" hidden="1" customWidth="1"/>
    <col min="24" max="24" width="12" hidden="1" customWidth="1"/>
    <col min="25" max="26" width="11" hidden="1" customWidth="1"/>
    <col min="27" max="27" width="10.5" hidden="1" customWidth="1"/>
    <col min="28" max="28" width="11.1640625" hidden="1" customWidth="1"/>
    <col min="29" max="29" width="13" hidden="1" customWidth="1"/>
    <col min="30" max="30" width="12.1640625" hidden="1" customWidth="1"/>
    <col min="31" max="31" width="10.1640625" hidden="1" customWidth="1"/>
    <col min="32" max="32" width="9.1640625" hidden="1" customWidth="1"/>
    <col min="33" max="34" width="11" hidden="1" customWidth="1"/>
    <col min="35" max="35" width="13" hidden="1" customWidth="1"/>
    <col min="36" max="36" width="12" hidden="1" customWidth="1"/>
    <col min="37" max="37" width="10.1640625" hidden="1" customWidth="1"/>
    <col min="38" max="38" width="10.83203125" hidden="1" customWidth="1"/>
    <col min="39" max="39" width="11" bestFit="1" customWidth="1"/>
    <col min="40" max="40" width="9.83203125" customWidth="1"/>
    <col min="41" max="41" width="13.83203125" customWidth="1"/>
    <col min="42" max="44" width="11" bestFit="1" customWidth="1"/>
    <col min="45" max="46" width="11" hidden="1" customWidth="1"/>
    <col min="47" max="47" width="11.83203125" hidden="1" customWidth="1"/>
    <col min="48" max="48" width="10" hidden="1" customWidth="1"/>
    <col min="49" max="49" width="10.33203125" hidden="1" customWidth="1"/>
    <col min="50" max="50" width="10" hidden="1" customWidth="1"/>
    <col min="51" max="52" width="11" hidden="1" customWidth="1"/>
    <col min="53" max="53" width="11.5" hidden="1" customWidth="1"/>
    <col min="54" max="54" width="13.83203125" hidden="1" customWidth="1"/>
    <col min="55" max="55" width="11.83203125" hidden="1" customWidth="1"/>
    <col min="56" max="56" width="12.5" hidden="1" customWidth="1"/>
  </cols>
  <sheetData>
    <row r="1" spans="1:57" s="21" customFormat="1">
      <c r="A1" s="71" t="s">
        <v>146</v>
      </c>
      <c r="B1" s="45" t="s">
        <v>147</v>
      </c>
      <c r="C1" s="2" t="s">
        <v>43</v>
      </c>
      <c r="D1" s="2" t="s">
        <v>44</v>
      </c>
      <c r="E1" s="2" t="s">
        <v>145</v>
      </c>
      <c r="F1" s="2" t="s">
        <v>45</v>
      </c>
      <c r="G1" s="2" t="s">
        <v>46</v>
      </c>
      <c r="H1" s="2" t="s">
        <v>47</v>
      </c>
      <c r="I1" s="2" t="s">
        <v>52</v>
      </c>
      <c r="J1" s="2" t="s">
        <v>51</v>
      </c>
      <c r="K1" s="8" t="s">
        <v>53</v>
      </c>
      <c r="L1" s="3" t="s">
        <v>84</v>
      </c>
      <c r="M1" s="3" t="s">
        <v>63</v>
      </c>
      <c r="N1" s="3" t="s">
        <v>64</v>
      </c>
      <c r="O1" s="2" t="s">
        <v>18</v>
      </c>
      <c r="P1" s="2" t="s">
        <v>19</v>
      </c>
      <c r="Q1" s="2" t="s">
        <v>20</v>
      </c>
      <c r="R1" s="2" t="s">
        <v>304</v>
      </c>
      <c r="S1" s="2" t="s">
        <v>305</v>
      </c>
      <c r="T1" s="79" t="s">
        <v>306</v>
      </c>
      <c r="U1" s="2" t="s">
        <v>21</v>
      </c>
      <c r="V1" s="2" t="s">
        <v>22</v>
      </c>
      <c r="W1" s="2" t="s">
        <v>23</v>
      </c>
      <c r="X1" s="2" t="s">
        <v>307</v>
      </c>
      <c r="Y1" s="2" t="s">
        <v>308</v>
      </c>
      <c r="Z1" s="2" t="s">
        <v>309</v>
      </c>
      <c r="AA1" s="2" t="s">
        <v>24</v>
      </c>
      <c r="AB1" s="2" t="s">
        <v>25</v>
      </c>
      <c r="AC1" s="2" t="s">
        <v>26</v>
      </c>
      <c r="AD1" s="2" t="s">
        <v>310</v>
      </c>
      <c r="AE1" s="2" t="s">
        <v>311</v>
      </c>
      <c r="AF1" s="2" t="s">
        <v>312</v>
      </c>
      <c r="AG1" s="2" t="s">
        <v>27</v>
      </c>
      <c r="AH1" s="2" t="s">
        <v>28</v>
      </c>
      <c r="AI1" s="2" t="s">
        <v>29</v>
      </c>
      <c r="AJ1" s="79" t="s">
        <v>313</v>
      </c>
      <c r="AK1" s="79" t="s">
        <v>314</v>
      </c>
      <c r="AL1" s="79" t="s">
        <v>315</v>
      </c>
      <c r="AM1" s="2" t="s">
        <v>9</v>
      </c>
      <c r="AN1" s="2" t="s">
        <v>10</v>
      </c>
      <c r="AO1" s="2" t="s">
        <v>11</v>
      </c>
      <c r="AP1" s="2" t="s">
        <v>166</v>
      </c>
      <c r="AQ1" s="2" t="s">
        <v>58</v>
      </c>
      <c r="AR1" s="2" t="s">
        <v>167</v>
      </c>
      <c r="AS1" s="2" t="s">
        <v>12</v>
      </c>
      <c r="AT1" s="2" t="s">
        <v>13</v>
      </c>
      <c r="AU1" s="2" t="s">
        <v>14</v>
      </c>
      <c r="AV1" s="2" t="s">
        <v>168</v>
      </c>
      <c r="AW1" s="2" t="s">
        <v>59</v>
      </c>
      <c r="AX1" s="2" t="s">
        <v>169</v>
      </c>
      <c r="AY1" s="2" t="s">
        <v>15</v>
      </c>
      <c r="AZ1" s="2" t="s">
        <v>16</v>
      </c>
      <c r="BA1" s="2" t="s">
        <v>17</v>
      </c>
      <c r="BB1" s="2" t="s">
        <v>170</v>
      </c>
      <c r="BC1" s="2" t="s">
        <v>60</v>
      </c>
      <c r="BD1" s="2" t="s">
        <v>171</v>
      </c>
    </row>
    <row r="2" spans="1:57">
      <c r="A2" s="73" t="s">
        <v>286</v>
      </c>
      <c r="B2" s="74"/>
      <c r="C2" s="74"/>
      <c r="D2" s="74"/>
      <c r="E2" s="74"/>
      <c r="F2" s="74"/>
      <c r="G2" s="74"/>
      <c r="H2" s="74"/>
      <c r="I2" s="75"/>
      <c r="J2" s="74"/>
      <c r="K2" s="76"/>
      <c r="L2" s="72" t="s">
        <v>83</v>
      </c>
      <c r="M2" s="72" t="s">
        <v>61</v>
      </c>
      <c r="N2" s="72" t="s">
        <v>61</v>
      </c>
      <c r="O2" s="11" t="s">
        <v>61</v>
      </c>
      <c r="P2" s="11" t="s">
        <v>61</v>
      </c>
      <c r="Q2" s="11" t="s">
        <v>61</v>
      </c>
      <c r="R2" s="11" t="s">
        <v>62</v>
      </c>
      <c r="S2" s="11" t="s">
        <v>62</v>
      </c>
      <c r="T2" s="11" t="s">
        <v>62</v>
      </c>
      <c r="U2" s="11" t="s">
        <v>61</v>
      </c>
      <c r="V2" s="11" t="s">
        <v>61</v>
      </c>
      <c r="W2" s="11" t="s">
        <v>61</v>
      </c>
      <c r="X2" s="11" t="s">
        <v>62</v>
      </c>
      <c r="Y2" s="11" t="s">
        <v>62</v>
      </c>
      <c r="Z2" s="11" t="s">
        <v>62</v>
      </c>
      <c r="AA2" s="11" t="s">
        <v>61</v>
      </c>
      <c r="AB2" s="11" t="s">
        <v>61</v>
      </c>
      <c r="AC2" s="11" t="s">
        <v>61</v>
      </c>
      <c r="AD2" s="11" t="s">
        <v>62</v>
      </c>
      <c r="AE2" s="11" t="s">
        <v>62</v>
      </c>
      <c r="AF2" s="11" t="s">
        <v>62</v>
      </c>
      <c r="AG2" s="11" t="s">
        <v>61</v>
      </c>
      <c r="AH2" s="11" t="s">
        <v>61</v>
      </c>
      <c r="AI2" s="11" t="s">
        <v>61</v>
      </c>
      <c r="AJ2" s="11" t="s">
        <v>62</v>
      </c>
      <c r="AK2" s="11" t="s">
        <v>62</v>
      </c>
      <c r="AL2" s="11" t="s">
        <v>62</v>
      </c>
      <c r="AM2" s="11" t="s">
        <v>61</v>
      </c>
      <c r="AN2" s="11" t="s">
        <v>61</v>
      </c>
      <c r="AO2" s="11" t="s">
        <v>61</v>
      </c>
      <c r="AP2" s="11" t="s">
        <v>62</v>
      </c>
      <c r="AQ2" s="11" t="s">
        <v>62</v>
      </c>
      <c r="AR2" s="11" t="s">
        <v>62</v>
      </c>
      <c r="AS2" s="11" t="s">
        <v>61</v>
      </c>
      <c r="AT2" s="11" t="s">
        <v>61</v>
      </c>
      <c r="AU2" s="11" t="s">
        <v>61</v>
      </c>
      <c r="AV2" s="11" t="s">
        <v>62</v>
      </c>
      <c r="AW2" s="11" t="s">
        <v>62</v>
      </c>
      <c r="AX2" s="11" t="s">
        <v>62</v>
      </c>
      <c r="AY2" s="11" t="s">
        <v>61</v>
      </c>
      <c r="AZ2" s="11" t="s">
        <v>61</v>
      </c>
      <c r="BA2" s="11" t="s">
        <v>61</v>
      </c>
      <c r="BB2" s="11" t="s">
        <v>62</v>
      </c>
      <c r="BC2" s="11" t="s">
        <v>62</v>
      </c>
      <c r="BD2" s="11" t="s">
        <v>62</v>
      </c>
      <c r="BE2" s="21"/>
    </row>
    <row r="3" spans="1:57">
      <c r="A3" s="51" t="str">
        <f>IF( H3="", CONCATENATE(G3,".",ROUND(AU3,0),".",C3),CONCATENATE(G3,"-",H3,".",ROUND(AU3,0),".",C3))</f>
        <v>FLT.2577.T6</v>
      </c>
      <c r="B3" t="str">
        <f t="shared" ref="B3:B100" si="0">IF( H3&gt;0, CONCATENATE(D3,"_",F3,"_",G3,"-",H3),CONCATENATE(D3,"_",F3,"_",G3) )</f>
        <v>SA2_XTD1_FLT</v>
      </c>
      <c r="C3" s="80" t="s">
        <v>184</v>
      </c>
      <c r="D3" s="80" t="s">
        <v>409</v>
      </c>
      <c r="E3" s="80" t="s">
        <v>405</v>
      </c>
      <c r="F3" s="80" t="s">
        <v>405</v>
      </c>
      <c r="G3" s="80" t="s">
        <v>152</v>
      </c>
      <c r="H3" s="80"/>
      <c r="I3" s="21"/>
      <c r="J3" s="21"/>
      <c r="K3" s="80">
        <v>74</v>
      </c>
      <c r="L3" s="21" t="s">
        <v>316</v>
      </c>
      <c r="M3" s="21"/>
      <c r="N3" s="21"/>
      <c r="O3" s="66">
        <v>0</v>
      </c>
      <c r="P3" s="66">
        <v>0</v>
      </c>
      <c r="Q3" s="66">
        <v>181.142697</v>
      </c>
      <c r="R3" s="66">
        <v>0</v>
      </c>
      <c r="S3" s="66">
        <v>0</v>
      </c>
      <c r="T3" s="66">
        <v>0</v>
      </c>
      <c r="U3" s="69">
        <f>O3+0.025</f>
        <v>2.5000000000000001E-2</v>
      </c>
      <c r="V3" s="69">
        <f>P3</f>
        <v>0</v>
      </c>
      <c r="W3" s="69">
        <f>Q3</f>
        <v>181.142697</v>
      </c>
      <c r="X3" s="69">
        <f>R3</f>
        <v>0</v>
      </c>
      <c r="Y3" s="69">
        <f>S3</f>
        <v>0</v>
      </c>
      <c r="Z3" s="69">
        <f>T3</f>
        <v>0</v>
      </c>
      <c r="AA3" s="69">
        <f>U3*COS(-0.0026)+(W3-390)*SIN(-0.0026)</f>
        <v>0.56802829148759482</v>
      </c>
      <c r="AB3" s="69">
        <f>V3</f>
        <v>0</v>
      </c>
      <c r="AC3" s="69">
        <f>-U3*SIN(-0.0026)+(W3-390)*COS(0.0026)+390</f>
        <v>181.14346793721322</v>
      </c>
      <c r="AD3" s="69">
        <f>X3</f>
        <v>0</v>
      </c>
      <c r="AE3" s="69">
        <f>Y3-0.0026</f>
        <v>-2.5999999999999999E-3</v>
      </c>
      <c r="AF3" s="69">
        <f>Z3</f>
        <v>0</v>
      </c>
      <c r="AG3" s="69">
        <f>U3*COS(0.0026)+(W3-395)*SIN(0.0026)</f>
        <v>-0.53102844584083786</v>
      </c>
      <c r="AH3" s="69">
        <f>V3</f>
        <v>0</v>
      </c>
      <c r="AI3" s="69">
        <f>-U3*SIN(0.0026)+(W3-395)*COS(0.0026)+395</f>
        <v>181.14335483735019</v>
      </c>
      <c r="AJ3" s="69">
        <f>X3</f>
        <v>0</v>
      </c>
      <c r="AK3" s="69">
        <f>Y3+0.0026</f>
        <v>2.5999999999999999E-3</v>
      </c>
      <c r="AL3" s="69">
        <f>Z3</f>
        <v>0</v>
      </c>
      <c r="AM3" s="69">
        <f>O3*COS(2.28586*PI()/180)+(Q3+195.2)*SIN(2.28586*PI()/180)+5.8015</f>
        <v>20.812003953497342</v>
      </c>
      <c r="AN3" s="69">
        <f>P3</f>
        <v>0</v>
      </c>
      <c r="AO3" s="69">
        <f>-O3*SIN(2.28586*PI()/180)+(Q3+195.2)*COS(2.28586*PI()/180)+205.9712</f>
        <v>582.0144293716985</v>
      </c>
      <c r="AP3" s="69">
        <f>R3</f>
        <v>0</v>
      </c>
      <c r="AQ3" s="69">
        <f>S3+2.28586*PI()/180</f>
        <v>3.9895783239637578E-2</v>
      </c>
      <c r="AR3" s="69">
        <f>T3</f>
        <v>0</v>
      </c>
      <c r="AS3" s="69">
        <f>AM3</f>
        <v>20.812003953497342</v>
      </c>
      <c r="AT3" s="69">
        <f>AN3*COS(0.02092*PI()/180)-AO3*SIN(0.02092*PI()/180)-2.4386</f>
        <v>-2.651106779651049</v>
      </c>
      <c r="AU3" s="69">
        <f>AN3*SIN(0.02092*PI()/180)+AO3*COS(0.02092*PI()/180)+1994.492</f>
        <v>2576.5063905761544</v>
      </c>
      <c r="AV3" s="69">
        <f>AP3+0.000365</f>
        <v>3.6499999999999998E-4</v>
      </c>
      <c r="AW3" s="69">
        <f>AQ3</f>
        <v>3.9895783239637578E-2</v>
      </c>
      <c r="AX3" s="69">
        <f>AR3</f>
        <v>0</v>
      </c>
      <c r="AY3" s="69">
        <f>(AM3+17.5)*COS(-0.483808*PI()/180)+(AO3-1338.818)*SIN(-0.483808*PI()/180)</f>
        <v>44.701043711696258</v>
      </c>
      <c r="AZ3" s="69">
        <f>AN3+0.11</f>
        <v>0.11</v>
      </c>
      <c r="BA3" s="69">
        <f>-(AM3+17.5)*SIN(-0.483808*PI()/180)+(AO3-1338.818)*COS(-0.483808*PI()/180)</f>
        <v>-756.45308569253939</v>
      </c>
      <c r="BB3" s="69">
        <f>AP3</f>
        <v>0</v>
      </c>
      <c r="BC3" s="69">
        <f>AQ3-0.483808*PI()/180</f>
        <v>3.1451740692148851E-2</v>
      </c>
      <c r="BD3" s="69">
        <f>AR3</f>
        <v>0</v>
      </c>
      <c r="BE3" s="21"/>
    </row>
    <row r="4" spans="1:57">
      <c r="A4" t="str">
        <f>IF( H4="", CONCATENATE(G4,".",ROUND(AU4,0),".",C4),CONCATENATE(G4,"-",H4,".",ROUND(AU4,0),".",C4))</f>
        <v>PSLIT.2584.T6</v>
      </c>
      <c r="B4" t="str">
        <f t="shared" si="0"/>
        <v>SA2_XDT1_PSLIT</v>
      </c>
      <c r="C4" s="80" t="s">
        <v>184</v>
      </c>
      <c r="D4" s="80" t="s">
        <v>409</v>
      </c>
      <c r="E4" s="80" t="s">
        <v>405</v>
      </c>
      <c r="F4" s="80" t="s">
        <v>407</v>
      </c>
      <c r="G4" s="80" t="s">
        <v>298</v>
      </c>
      <c r="H4" s="80"/>
      <c r="I4" s="21"/>
      <c r="J4" s="21"/>
      <c r="K4" s="80">
        <v>73</v>
      </c>
      <c r="L4" s="21" t="s">
        <v>317</v>
      </c>
      <c r="M4" s="21"/>
      <c r="N4" s="21"/>
      <c r="O4" s="66">
        <v>0</v>
      </c>
      <c r="P4" s="66">
        <v>0</v>
      </c>
      <c r="Q4" s="66">
        <v>188.41387300000002</v>
      </c>
      <c r="R4" s="66">
        <v>0</v>
      </c>
      <c r="S4" s="66">
        <v>0</v>
      </c>
      <c r="T4" s="66">
        <v>0</v>
      </c>
      <c r="U4" s="69">
        <f t="shared" ref="U4:U34" si="1">O4+0.025</f>
        <v>2.5000000000000001E-2</v>
      </c>
      <c r="V4" s="69">
        <f t="shared" ref="V4:V34" si="2">P4</f>
        <v>0</v>
      </c>
      <c r="W4" s="69">
        <f t="shared" ref="W4:W34" si="3">Q4</f>
        <v>188.41387300000002</v>
      </c>
      <c r="X4" s="69">
        <f t="shared" ref="X4:X34" si="4">R4</f>
        <v>0</v>
      </c>
      <c r="Y4" s="69">
        <f t="shared" ref="Y4:Y34" si="5">S4</f>
        <v>0</v>
      </c>
      <c r="Z4" s="69">
        <f t="shared" ref="Z4:Z34" si="6">T4</f>
        <v>0</v>
      </c>
      <c r="AA4" s="69">
        <f t="shared" ref="AA4:AA34" si="7">U4*COS(-0.0026)+(W4-390)*SIN(-0.0026)</f>
        <v>0.54912325518728577</v>
      </c>
      <c r="AB4" s="69">
        <f t="shared" ref="AB4:AB34" si="8">V4</f>
        <v>0</v>
      </c>
      <c r="AC4" s="69">
        <f t="shared" ref="AC4:AC34" si="9">-U4*SIN(-0.0026)+(W4-390)*COS(0.0026)+390</f>
        <v>188.41461936065221</v>
      </c>
      <c r="AD4" s="69">
        <f t="shared" ref="AD4:AD34" si="10">X4</f>
        <v>0</v>
      </c>
      <c r="AE4" s="69">
        <f t="shared" ref="AE4:AE34" si="11">Y4-0.0026</f>
        <v>-2.5999999999999999E-3</v>
      </c>
      <c r="AF4" s="69">
        <f t="shared" ref="AF4:AF34" si="12">Z4</f>
        <v>0</v>
      </c>
      <c r="AG4" s="69">
        <f t="shared" ref="AG4:AG34" si="13">U4*COS(0.0026)+(W4-395)*SIN(0.0026)</f>
        <v>-0.51212340954052882</v>
      </c>
      <c r="AH4" s="69">
        <f t="shared" ref="AH4:AH34" si="14">V4</f>
        <v>0</v>
      </c>
      <c r="AI4" s="69">
        <f t="shared" ref="AI4:AI34" si="15">-U4*SIN(0.0026)+(W4-395)*COS(0.0026)+395</f>
        <v>188.41450626078918</v>
      </c>
      <c r="AJ4" s="69">
        <f t="shared" ref="AJ4:AJ34" si="16">X4</f>
        <v>0</v>
      </c>
      <c r="AK4" s="69">
        <f t="shared" ref="AK4:AK34" si="17">Y4+0.0026</f>
        <v>2.5999999999999999E-3</v>
      </c>
      <c r="AL4" s="69">
        <f t="shared" ref="AL4:AL34" si="18">Z4</f>
        <v>0</v>
      </c>
      <c r="AM4" s="69">
        <f t="shared" ref="AM4:AM34" si="19">O4*COS(2.28586*PI()/180)+(Q4+195.2)*SIN(2.28586*PI()/180)+5.8015</f>
        <v>21.102016266648658</v>
      </c>
      <c r="AN4" s="69">
        <f t="shared" ref="AN4:AN34" si="20">P4</f>
        <v>0</v>
      </c>
      <c r="AO4" s="69">
        <f t="shared" ref="AO4:AO34" si="21">-O4*SIN(2.28586*PI()/180)+(Q4+195.2)*COS(2.28586*PI()/180)+205.9712</f>
        <v>589.2798194700481</v>
      </c>
      <c r="AP4" s="69">
        <f t="shared" ref="AP4:AP34" si="22">R4</f>
        <v>0</v>
      </c>
      <c r="AQ4" s="69">
        <f t="shared" ref="AQ4:AQ34" si="23">S4+2.28586*PI()/180</f>
        <v>3.9895783239637578E-2</v>
      </c>
      <c r="AR4" s="69">
        <f t="shared" ref="AR4:AR34" si="24">T4</f>
        <v>0</v>
      </c>
      <c r="AS4" s="69">
        <f t="shared" ref="AS4:AS34" si="25">AM4</f>
        <v>21.102016266648658</v>
      </c>
      <c r="AT4" s="69">
        <f t="shared" ref="AT4:AT34" si="26">AN4*COS(0.02092*PI()/180)-AO4*SIN(0.02092*PI()/180)-2.4386</f>
        <v>-2.6537595397456322</v>
      </c>
      <c r="AU4" s="69">
        <f t="shared" ref="AU4:AU34" si="27">AN4*SIN(0.02092*PI()/180)+AO4*COS(0.02092*PI()/180)+1994.492</f>
        <v>2583.7717801902122</v>
      </c>
      <c r="AV4" s="69">
        <f t="shared" ref="AV4:AV34" si="28">AP4+0.000365</f>
        <v>3.6499999999999998E-4</v>
      </c>
      <c r="AW4" s="69">
        <f t="shared" ref="AW4:AW34" si="29">AQ4</f>
        <v>3.9895783239637578E-2</v>
      </c>
      <c r="AX4" s="69">
        <f t="shared" ref="AX4:AX34" si="30">AR4</f>
        <v>0</v>
      </c>
      <c r="AY4" s="69">
        <f t="shared" ref="AY4:AY34" si="31">(AM4+17.5)*COS(-0.483808*PI()/180)+(AO4-1338.818)*SIN(-0.483808*PI()/180)</f>
        <v>44.929697151636674</v>
      </c>
      <c r="AZ4" s="69">
        <f t="shared" ref="AZ4:AZ34" si="32">AN4+0.11</f>
        <v>0.11</v>
      </c>
      <c r="BA4" s="69">
        <f t="shared" ref="BA4:BA34" si="33">-(AM4+17.5)*SIN(-0.483808*PI()/180)+(AO4-1338.818)*COS(-0.483808*PI()/180)</f>
        <v>-749.18550576333462</v>
      </c>
      <c r="BB4" s="69">
        <f t="shared" ref="BB4:BB34" si="34">AP4</f>
        <v>0</v>
      </c>
      <c r="BC4" s="69">
        <f t="shared" ref="BC4:BC34" si="35">AQ4-0.483808*PI()/180</f>
        <v>3.1451740692148851E-2</v>
      </c>
      <c r="BD4" s="69">
        <f t="shared" ref="BD4:BD34" si="36">AR4</f>
        <v>0</v>
      </c>
      <c r="BE4" s="21"/>
    </row>
    <row r="5" spans="1:57">
      <c r="A5" t="str">
        <f t="shared" ref="A5:A105" si="37">IF( H5="", CONCATENATE(G5,".",ROUND(AU5,0),".",C5),CONCATENATE(G5,"-",H5,".",ROUND(AU5,0),".",C5))</f>
        <v>KMONO.2586.T6</v>
      </c>
      <c r="B5" t="str">
        <f t="shared" si="0"/>
        <v>SA2_XTD1_KMONO</v>
      </c>
      <c r="C5" s="80" t="s">
        <v>184</v>
      </c>
      <c r="D5" s="80" t="s">
        <v>409</v>
      </c>
      <c r="E5" s="80" t="s">
        <v>405</v>
      </c>
      <c r="F5" s="80" t="s">
        <v>405</v>
      </c>
      <c r="G5" s="80" t="s">
        <v>153</v>
      </c>
      <c r="H5" s="80"/>
      <c r="I5" s="21"/>
      <c r="J5" s="21"/>
      <c r="K5" s="80">
        <v>74</v>
      </c>
      <c r="L5" s="21" t="s">
        <v>318</v>
      </c>
      <c r="M5" s="21"/>
      <c r="N5" s="21"/>
      <c r="O5" s="66">
        <v>0</v>
      </c>
      <c r="P5" s="66">
        <v>0</v>
      </c>
      <c r="Q5" s="66">
        <v>190.61887300000004</v>
      </c>
      <c r="R5" s="66">
        <v>0</v>
      </c>
      <c r="S5" s="66">
        <v>0</v>
      </c>
      <c r="T5" s="66">
        <v>0</v>
      </c>
      <c r="U5" s="69">
        <f t="shared" si="1"/>
        <v>2.5000000000000001E-2</v>
      </c>
      <c r="V5" s="69">
        <f t="shared" si="2"/>
        <v>0</v>
      </c>
      <c r="W5" s="69">
        <f t="shared" si="3"/>
        <v>190.61887300000004</v>
      </c>
      <c r="X5" s="69">
        <f t="shared" si="4"/>
        <v>0</v>
      </c>
      <c r="Y5" s="69">
        <f t="shared" si="5"/>
        <v>0</v>
      </c>
      <c r="Z5" s="69">
        <f t="shared" si="6"/>
        <v>0</v>
      </c>
      <c r="AA5" s="69">
        <f t="shared" si="7"/>
        <v>0.54339026164646365</v>
      </c>
      <c r="AB5" s="69">
        <f t="shared" si="8"/>
        <v>0</v>
      </c>
      <c r="AC5" s="69">
        <f t="shared" si="9"/>
        <v>190.61961190775642</v>
      </c>
      <c r="AD5" s="69">
        <f t="shared" si="10"/>
        <v>0</v>
      </c>
      <c r="AE5" s="69">
        <f t="shared" si="11"/>
        <v>-2.5999999999999999E-3</v>
      </c>
      <c r="AF5" s="69">
        <f t="shared" si="12"/>
        <v>0</v>
      </c>
      <c r="AG5" s="69">
        <f t="shared" si="13"/>
        <v>-0.50639041599970658</v>
      </c>
      <c r="AH5" s="69">
        <f t="shared" si="14"/>
        <v>0</v>
      </c>
      <c r="AI5" s="69">
        <f t="shared" si="15"/>
        <v>190.61949880789339</v>
      </c>
      <c r="AJ5" s="69">
        <f t="shared" si="16"/>
        <v>0</v>
      </c>
      <c r="AK5" s="69">
        <f t="shared" si="17"/>
        <v>2.5999999999999999E-3</v>
      </c>
      <c r="AL5" s="69">
        <f t="shared" si="18"/>
        <v>0</v>
      </c>
      <c r="AM5" s="69">
        <f t="shared" si="19"/>
        <v>21.189963133909011</v>
      </c>
      <c r="AN5" s="69">
        <f t="shared" si="20"/>
        <v>0</v>
      </c>
      <c r="AO5" s="69">
        <f t="shared" si="21"/>
        <v>591.48306488273806</v>
      </c>
      <c r="AP5" s="69">
        <f t="shared" si="22"/>
        <v>0</v>
      </c>
      <c r="AQ5" s="69">
        <f t="shared" si="23"/>
        <v>3.9895783239637578E-2</v>
      </c>
      <c r="AR5" s="69">
        <f t="shared" si="24"/>
        <v>0</v>
      </c>
      <c r="AS5" s="69">
        <f t="shared" si="25"/>
        <v>21.189963133909011</v>
      </c>
      <c r="AT5" s="69">
        <f t="shared" si="26"/>
        <v>-2.6545639950371225</v>
      </c>
      <c r="AU5" s="69">
        <f t="shared" si="27"/>
        <v>2585.9750254560395</v>
      </c>
      <c r="AV5" s="69">
        <f t="shared" si="28"/>
        <v>3.6499999999999998E-4</v>
      </c>
      <c r="AW5" s="69">
        <f t="shared" si="29"/>
        <v>3.9895783239637578E-2</v>
      </c>
      <c r="AX5" s="69">
        <f t="shared" si="30"/>
        <v>0</v>
      </c>
      <c r="AY5" s="69">
        <f t="shared" si="31"/>
        <v>44.999036806607009</v>
      </c>
      <c r="AZ5" s="69">
        <f t="shared" si="32"/>
        <v>0.11</v>
      </c>
      <c r="BA5" s="69">
        <f t="shared" si="33"/>
        <v>-746.98159627965595</v>
      </c>
      <c r="BB5" s="69">
        <f t="shared" si="34"/>
        <v>0</v>
      </c>
      <c r="BC5" s="69">
        <f t="shared" si="35"/>
        <v>3.1451740692148851E-2</v>
      </c>
      <c r="BD5" s="69">
        <f t="shared" si="36"/>
        <v>0</v>
      </c>
      <c r="BE5" s="21"/>
    </row>
    <row r="6" spans="1:57">
      <c r="A6" t="str">
        <f t="shared" si="37"/>
        <v>COLB.2587.T6</v>
      </c>
      <c r="B6" t="str">
        <f t="shared" si="0"/>
        <v>SA2_XTD1_COLB</v>
      </c>
      <c r="C6" s="80" t="s">
        <v>184</v>
      </c>
      <c r="D6" s="80" t="s">
        <v>409</v>
      </c>
      <c r="E6" s="80" t="s">
        <v>405</v>
      </c>
      <c r="F6" s="80" t="s">
        <v>405</v>
      </c>
      <c r="G6" s="2" t="s">
        <v>112</v>
      </c>
      <c r="H6" s="80"/>
      <c r="I6" s="21"/>
      <c r="J6" s="21"/>
      <c r="K6" s="2">
        <v>73</v>
      </c>
      <c r="L6" s="21" t="s">
        <v>319</v>
      </c>
      <c r="M6" s="21"/>
      <c r="N6" s="21"/>
      <c r="O6" s="66">
        <v>0</v>
      </c>
      <c r="P6" s="66">
        <v>0</v>
      </c>
      <c r="Q6" s="66">
        <v>191.97387300000003</v>
      </c>
      <c r="R6" s="66">
        <v>0</v>
      </c>
      <c r="S6" s="66">
        <v>0</v>
      </c>
      <c r="T6" s="66">
        <v>0</v>
      </c>
      <c r="U6" s="69">
        <f t="shared" si="1"/>
        <v>2.5000000000000001E-2</v>
      </c>
      <c r="V6" s="69">
        <f t="shared" si="2"/>
        <v>0</v>
      </c>
      <c r="W6" s="69">
        <f t="shared" si="3"/>
        <v>191.97387300000003</v>
      </c>
      <c r="X6" s="69">
        <f t="shared" si="4"/>
        <v>0</v>
      </c>
      <c r="Y6" s="69">
        <f t="shared" si="5"/>
        <v>0</v>
      </c>
      <c r="Z6" s="69">
        <f t="shared" si="6"/>
        <v>0</v>
      </c>
      <c r="AA6" s="69">
        <f t="shared" si="7"/>
        <v>0.53986726561570897</v>
      </c>
      <c r="AB6" s="69">
        <f t="shared" si="8"/>
        <v>0</v>
      </c>
      <c r="AC6" s="69">
        <f t="shared" si="9"/>
        <v>191.97460732785899</v>
      </c>
      <c r="AD6" s="69">
        <f t="shared" si="10"/>
        <v>0</v>
      </c>
      <c r="AE6" s="69">
        <f t="shared" si="11"/>
        <v>-2.5999999999999999E-3</v>
      </c>
      <c r="AF6" s="69">
        <f t="shared" si="12"/>
        <v>0</v>
      </c>
      <c r="AG6" s="69">
        <f t="shared" si="13"/>
        <v>-0.5028674199689519</v>
      </c>
      <c r="AH6" s="69">
        <f t="shared" si="14"/>
        <v>0</v>
      </c>
      <c r="AI6" s="69">
        <f t="shared" si="15"/>
        <v>191.97449422799596</v>
      </c>
      <c r="AJ6" s="69">
        <f t="shared" si="16"/>
        <v>0</v>
      </c>
      <c r="AK6" s="69">
        <f t="shared" si="17"/>
        <v>2.5999999999999999E-3</v>
      </c>
      <c r="AL6" s="69">
        <f t="shared" si="18"/>
        <v>0</v>
      </c>
      <c r="AM6" s="69">
        <f t="shared" si="19"/>
        <v>21.244007580683512</v>
      </c>
      <c r="AN6" s="69">
        <f t="shared" si="20"/>
        <v>0</v>
      </c>
      <c r="AO6" s="69">
        <f t="shared" si="21"/>
        <v>592.83698666695341</v>
      </c>
      <c r="AP6" s="69">
        <f t="shared" si="22"/>
        <v>0</v>
      </c>
      <c r="AQ6" s="69">
        <f t="shared" si="23"/>
        <v>3.9895783239637578E-2</v>
      </c>
      <c r="AR6" s="69">
        <f t="shared" si="24"/>
        <v>0</v>
      </c>
      <c r="AS6" s="69">
        <f t="shared" si="25"/>
        <v>21.244007580683512</v>
      </c>
      <c r="AT6" s="69">
        <f t="shared" si="26"/>
        <v>-2.6550583428466323</v>
      </c>
      <c r="AU6" s="69">
        <f t="shared" si="27"/>
        <v>2587.3289471500061</v>
      </c>
      <c r="AV6" s="69">
        <f t="shared" si="28"/>
        <v>3.6499999999999998E-4</v>
      </c>
      <c r="AW6" s="69">
        <f t="shared" si="29"/>
        <v>3.9895783239637578E-2</v>
      </c>
      <c r="AX6" s="69">
        <f t="shared" si="30"/>
        <v>0</v>
      </c>
      <c r="AY6" s="69">
        <f t="shared" si="31"/>
        <v>45.041646889366561</v>
      </c>
      <c r="AZ6" s="69">
        <f t="shared" si="32"/>
        <v>0.11</v>
      </c>
      <c r="BA6" s="69">
        <f t="shared" si="33"/>
        <v>-745.62726641553593</v>
      </c>
      <c r="BB6" s="69">
        <f t="shared" si="34"/>
        <v>0</v>
      </c>
      <c r="BC6" s="69">
        <f t="shared" si="35"/>
        <v>3.1451740692148851E-2</v>
      </c>
      <c r="BD6" s="69">
        <f t="shared" si="36"/>
        <v>0</v>
      </c>
      <c r="BE6" s="21"/>
    </row>
    <row r="7" spans="1:57">
      <c r="A7" t="str">
        <f t="shared" si="37"/>
        <v>DPS-C1.2588.T6</v>
      </c>
      <c r="B7" t="str">
        <f t="shared" si="0"/>
        <v>SA2_XDT1_DPS-C1</v>
      </c>
      <c r="C7" s="80" t="s">
        <v>184</v>
      </c>
      <c r="D7" s="80" t="s">
        <v>409</v>
      </c>
      <c r="E7" s="80" t="s">
        <v>405</v>
      </c>
      <c r="F7" s="80" t="s">
        <v>407</v>
      </c>
      <c r="G7" s="2" t="s">
        <v>113</v>
      </c>
      <c r="H7" s="80" t="s">
        <v>174</v>
      </c>
      <c r="I7" s="21"/>
      <c r="J7" s="21"/>
      <c r="K7" s="2">
        <v>73</v>
      </c>
      <c r="L7" s="21" t="s">
        <v>320</v>
      </c>
      <c r="M7" s="21"/>
      <c r="N7" s="21"/>
      <c r="O7" s="66">
        <v>0</v>
      </c>
      <c r="P7" s="66">
        <v>0</v>
      </c>
      <c r="Q7" s="66">
        <v>192.497873</v>
      </c>
      <c r="R7" s="66">
        <v>0</v>
      </c>
      <c r="S7" s="66">
        <v>0</v>
      </c>
      <c r="T7" s="66">
        <v>0</v>
      </c>
      <c r="U7" s="69">
        <f t="shared" si="1"/>
        <v>2.5000000000000001E-2</v>
      </c>
      <c r="V7" s="69">
        <f t="shared" si="2"/>
        <v>0</v>
      </c>
      <c r="W7" s="69">
        <f t="shared" si="3"/>
        <v>192.497873</v>
      </c>
      <c r="X7" s="69">
        <f t="shared" si="4"/>
        <v>0</v>
      </c>
      <c r="Y7" s="69">
        <f t="shared" si="5"/>
        <v>0</v>
      </c>
      <c r="Z7" s="69">
        <f t="shared" si="6"/>
        <v>0</v>
      </c>
      <c r="AA7" s="69">
        <f t="shared" si="7"/>
        <v>0.53850486715067913</v>
      </c>
      <c r="AB7" s="69">
        <f t="shared" si="8"/>
        <v>0</v>
      </c>
      <c r="AC7" s="69">
        <f t="shared" si="9"/>
        <v>192.49860555673996</v>
      </c>
      <c r="AD7" s="69">
        <f t="shared" si="10"/>
        <v>0</v>
      </c>
      <c r="AE7" s="69">
        <f t="shared" si="11"/>
        <v>-2.5999999999999999E-3</v>
      </c>
      <c r="AF7" s="69">
        <f t="shared" si="12"/>
        <v>0</v>
      </c>
      <c r="AG7" s="69">
        <f t="shared" si="13"/>
        <v>-0.50150502150392218</v>
      </c>
      <c r="AH7" s="69">
        <f t="shared" si="14"/>
        <v>0</v>
      </c>
      <c r="AI7" s="69">
        <f t="shared" si="15"/>
        <v>192.49849245687693</v>
      </c>
      <c r="AJ7" s="69">
        <f t="shared" si="16"/>
        <v>0</v>
      </c>
      <c r="AK7" s="69">
        <f t="shared" si="17"/>
        <v>2.5999999999999999E-3</v>
      </c>
      <c r="AL7" s="69">
        <f t="shared" si="18"/>
        <v>0</v>
      </c>
      <c r="AM7" s="69">
        <f t="shared" si="19"/>
        <v>21.264907425783022</v>
      </c>
      <c r="AN7" s="69">
        <f t="shared" si="20"/>
        <v>0</v>
      </c>
      <c r="AO7" s="69">
        <f t="shared" si="21"/>
        <v>593.36056970380116</v>
      </c>
      <c r="AP7" s="69">
        <f t="shared" si="22"/>
        <v>0</v>
      </c>
      <c r="AQ7" s="69">
        <f t="shared" si="23"/>
        <v>3.9895783239637578E-2</v>
      </c>
      <c r="AR7" s="69">
        <f t="shared" si="24"/>
        <v>0</v>
      </c>
      <c r="AS7" s="69">
        <f t="shared" si="25"/>
        <v>21.264907425783022</v>
      </c>
      <c r="AT7" s="69">
        <f t="shared" si="26"/>
        <v>-2.6552495149884647</v>
      </c>
      <c r="AU7" s="69">
        <f t="shared" si="27"/>
        <v>2587.852530151953</v>
      </c>
      <c r="AV7" s="69">
        <f t="shared" si="28"/>
        <v>3.6499999999999998E-4</v>
      </c>
      <c r="AW7" s="69">
        <f t="shared" si="29"/>
        <v>3.9895783239637578E-2</v>
      </c>
      <c r="AX7" s="69">
        <f t="shared" si="30"/>
        <v>0</v>
      </c>
      <c r="AY7" s="69">
        <f t="shared" si="31"/>
        <v>45.058124884470615</v>
      </c>
      <c r="AZ7" s="69">
        <f t="shared" si="32"/>
        <v>0.11</v>
      </c>
      <c r="BA7" s="69">
        <f t="shared" si="33"/>
        <v>-745.10352556771409</v>
      </c>
      <c r="BB7" s="69">
        <f t="shared" si="34"/>
        <v>0</v>
      </c>
      <c r="BC7" s="69">
        <f t="shared" si="35"/>
        <v>3.1451740692148851E-2</v>
      </c>
      <c r="BD7" s="69">
        <f t="shared" si="36"/>
        <v>0</v>
      </c>
      <c r="BE7" s="21"/>
    </row>
    <row r="8" spans="1:57">
      <c r="A8" t="str">
        <f t="shared" ref="A8" si="38">IF( H8="", CONCATENATE(G8,".",ROUND(AU8,0),".",C8),CONCATENATE(G8,"-",H8,".",ROUND(AU8,0),".",C8))</f>
        <v>DPS-T1.2589.T6</v>
      </c>
      <c r="B8" t="str">
        <f t="shared" ref="B8" si="39">IF( H8&gt;0, CONCATENATE(D8,"_",F8,"_",G8,"-",H8),CONCATENATE(D8,"_",F8,"_",G8) )</f>
        <v>SA2_XDT1_DPS-T1</v>
      </c>
      <c r="C8" s="80" t="s">
        <v>184</v>
      </c>
      <c r="D8" s="80" t="s">
        <v>409</v>
      </c>
      <c r="E8" s="80" t="s">
        <v>405</v>
      </c>
      <c r="F8" s="80" t="s">
        <v>407</v>
      </c>
      <c r="G8" s="2" t="s">
        <v>113</v>
      </c>
      <c r="H8" s="80" t="s">
        <v>175</v>
      </c>
      <c r="I8" s="21"/>
      <c r="J8" s="21"/>
      <c r="K8" s="2">
        <v>73</v>
      </c>
      <c r="L8" s="21" t="s">
        <v>320</v>
      </c>
      <c r="M8" s="21"/>
      <c r="N8" s="21"/>
      <c r="O8" s="66">
        <v>0</v>
      </c>
      <c r="P8" s="66">
        <v>0</v>
      </c>
      <c r="Q8" s="66">
        <v>193.21132299999999</v>
      </c>
      <c r="R8" s="66">
        <v>0</v>
      </c>
      <c r="S8" s="66">
        <v>0</v>
      </c>
      <c r="T8" s="66">
        <v>0</v>
      </c>
      <c r="U8" s="69">
        <f t="shared" ref="U8" si="40">O8+0.025</f>
        <v>2.5000000000000001E-2</v>
      </c>
      <c r="V8" s="69">
        <f t="shared" ref="V8" si="41">P8</f>
        <v>0</v>
      </c>
      <c r="W8" s="69">
        <f t="shared" ref="W8" si="42">Q8</f>
        <v>193.21132299999999</v>
      </c>
      <c r="X8" s="69">
        <f t="shared" ref="X8" si="43">R8</f>
        <v>0</v>
      </c>
      <c r="Y8" s="69">
        <f t="shared" ref="Y8" si="44">S8</f>
        <v>0</v>
      </c>
      <c r="Z8" s="69">
        <f t="shared" ref="Z8" si="45">T8</f>
        <v>0</v>
      </c>
      <c r="AA8" s="69">
        <f t="shared" ref="AA8" si="46">U8*COS(-0.0026)+(W8-390)*SIN(-0.0026)</f>
        <v>0.53664989924061135</v>
      </c>
      <c r="AB8" s="69">
        <f t="shared" ref="AB8" si="47">V8</f>
        <v>0</v>
      </c>
      <c r="AC8" s="69">
        <f t="shared" ref="AC8" si="48">-U8*SIN(-0.0026)+(W8-390)*COS(0.0026)+390</f>
        <v>193.21205314528032</v>
      </c>
      <c r="AD8" s="69">
        <f t="shared" ref="AD8" si="49">X8</f>
        <v>0</v>
      </c>
      <c r="AE8" s="69">
        <f t="shared" ref="AE8" si="50">Y8-0.0026</f>
        <v>-2.5999999999999999E-3</v>
      </c>
      <c r="AF8" s="69">
        <f t="shared" ref="AF8" si="51">Z8</f>
        <v>0</v>
      </c>
      <c r="AG8" s="69">
        <f t="shared" ref="AG8" si="52">U8*COS(0.0026)+(W8-395)*SIN(0.0026)</f>
        <v>-0.49965005359385434</v>
      </c>
      <c r="AH8" s="69">
        <f t="shared" ref="AH8" si="53">V8</f>
        <v>0</v>
      </c>
      <c r="AI8" s="69">
        <f t="shared" ref="AI8" si="54">-U8*SIN(0.0026)+(W8-395)*COS(0.0026)+395</f>
        <v>193.21194004541726</v>
      </c>
      <c r="AJ8" s="69">
        <f t="shared" ref="AJ8" si="55">X8</f>
        <v>0</v>
      </c>
      <c r="AK8" s="69">
        <f t="shared" ref="AK8" si="56">Y8+0.0026</f>
        <v>2.5999999999999999E-3</v>
      </c>
      <c r="AL8" s="69">
        <f t="shared" ref="AL8" si="57">Z8</f>
        <v>0</v>
      </c>
      <c r="AM8" s="69">
        <f t="shared" ref="AM8" si="58">O8*COS(2.28586*PI()/180)+(Q8+195.2)*SIN(2.28586*PI()/180)+5.8015</f>
        <v>21.293363522130822</v>
      </c>
      <c r="AN8" s="69">
        <f t="shared" ref="AN8" si="59">P8</f>
        <v>0</v>
      </c>
      <c r="AO8" s="69">
        <f t="shared" ref="AO8" si="60">-O8*SIN(2.28586*PI()/180)+(Q8+195.2)*COS(2.28586*PI()/180)+205.9712</f>
        <v>594.07345198937196</v>
      </c>
      <c r="AP8" s="69">
        <f t="shared" ref="AP8" si="61">R8</f>
        <v>0</v>
      </c>
      <c r="AQ8" s="69">
        <f t="shared" ref="AQ8" si="62">S8+2.28586*PI()/180</f>
        <v>3.9895783239637578E-2</v>
      </c>
      <c r="AR8" s="69">
        <f t="shared" ref="AR8" si="63">T8</f>
        <v>0</v>
      </c>
      <c r="AS8" s="69">
        <f t="shared" ref="AS8" si="64">AM8</f>
        <v>21.293363522130822</v>
      </c>
      <c r="AT8" s="69">
        <f t="shared" ref="AT8" si="65">AN8*COS(0.02092*PI()/180)-AO8*SIN(0.02092*PI()/180)-2.4386</f>
        <v>-2.6555098046155461</v>
      </c>
      <c r="AU8" s="69">
        <f t="shared" ref="AU8" si="66">AN8*SIN(0.02092*PI()/180)+AO8*COS(0.02092*PI()/180)+1994.492</f>
        <v>2588.5654123900053</v>
      </c>
      <c r="AV8" s="69">
        <f t="shared" ref="AV8" si="67">AP8+0.000365</f>
        <v>3.6499999999999998E-4</v>
      </c>
      <c r="AW8" s="69">
        <f t="shared" ref="AW8" si="68">AQ8</f>
        <v>3.9895783239637578E-2</v>
      </c>
      <c r="AX8" s="69">
        <f t="shared" ref="AX8" si="69">AR8</f>
        <v>0</v>
      </c>
      <c r="AY8" s="69">
        <f t="shared" ref="AY8" si="70">(AM8+17.5)*COS(-0.483808*PI()/180)+(AO8-1338.818)*SIN(-0.483808*PI()/180)</f>
        <v>45.08056042952213</v>
      </c>
      <c r="AZ8" s="69">
        <f t="shared" ref="AZ8" si="71">AN8+0.11</f>
        <v>0.11</v>
      </c>
      <c r="BA8" s="69">
        <f t="shared" ref="BA8" si="72">-(AM8+17.5)*SIN(-0.483808*PI()/180)+(AO8-1338.818)*COS(-0.483808*PI()/180)</f>
        <v>-744.39042841527396</v>
      </c>
      <c r="BB8" s="69">
        <f t="shared" ref="BB8" si="73">AP8</f>
        <v>0</v>
      </c>
      <c r="BC8" s="69">
        <f t="shared" ref="BC8" si="74">AQ8-0.483808*PI()/180</f>
        <v>3.1451740692148851E-2</v>
      </c>
      <c r="BD8" s="69">
        <f t="shared" ref="BD8" si="75">AR8</f>
        <v>0</v>
      </c>
      <c r="BE8" s="21"/>
    </row>
    <row r="9" spans="1:57">
      <c r="A9" t="str">
        <f t="shared" si="37"/>
        <v>DPS-C2.2589.T6</v>
      </c>
      <c r="B9" t="str">
        <f t="shared" si="0"/>
        <v>SA2_XDT1_DPS-C2</v>
      </c>
      <c r="C9" s="80" t="s">
        <v>184</v>
      </c>
      <c r="D9" s="80" t="s">
        <v>409</v>
      </c>
      <c r="E9" s="80" t="s">
        <v>405</v>
      </c>
      <c r="F9" s="80" t="s">
        <v>407</v>
      </c>
      <c r="G9" s="2" t="s">
        <v>113</v>
      </c>
      <c r="H9" s="80" t="s">
        <v>176</v>
      </c>
      <c r="I9" s="21"/>
      <c r="J9" s="21"/>
      <c r="K9" s="2">
        <v>73</v>
      </c>
      <c r="L9" s="21" t="s">
        <v>320</v>
      </c>
      <c r="M9" s="21"/>
      <c r="N9" s="21"/>
      <c r="O9" s="66">
        <v>0</v>
      </c>
      <c r="P9" s="66">
        <v>0</v>
      </c>
      <c r="Q9" s="66">
        <v>194.11987299999998</v>
      </c>
      <c r="R9" s="66">
        <v>0</v>
      </c>
      <c r="S9" s="66">
        <v>0</v>
      </c>
      <c r="T9" s="66">
        <v>0</v>
      </c>
      <c r="U9" s="69">
        <f t="shared" si="1"/>
        <v>2.5000000000000001E-2</v>
      </c>
      <c r="V9" s="69">
        <f t="shared" si="2"/>
        <v>0</v>
      </c>
      <c r="W9" s="69">
        <f t="shared" si="3"/>
        <v>194.11987299999998</v>
      </c>
      <c r="X9" s="69">
        <f t="shared" si="4"/>
        <v>0</v>
      </c>
      <c r="Y9" s="69">
        <f t="shared" si="5"/>
        <v>0</v>
      </c>
      <c r="Z9" s="69">
        <f t="shared" si="6"/>
        <v>0</v>
      </c>
      <c r="AA9" s="69">
        <f t="shared" si="7"/>
        <v>0.53428767190205628</v>
      </c>
      <c r="AB9" s="69">
        <f t="shared" si="8"/>
        <v>0</v>
      </c>
      <c r="AC9" s="69">
        <f t="shared" si="9"/>
        <v>194.12060007438305</v>
      </c>
      <c r="AD9" s="69">
        <f t="shared" si="10"/>
        <v>0</v>
      </c>
      <c r="AE9" s="69">
        <f t="shared" si="11"/>
        <v>-2.5999999999999999E-3</v>
      </c>
      <c r="AF9" s="69">
        <f t="shared" si="12"/>
        <v>0</v>
      </c>
      <c r="AG9" s="69">
        <f t="shared" si="13"/>
        <v>-0.49728782625529927</v>
      </c>
      <c r="AH9" s="69">
        <f t="shared" si="14"/>
        <v>0</v>
      </c>
      <c r="AI9" s="69">
        <f t="shared" si="15"/>
        <v>194.12048697451999</v>
      </c>
      <c r="AJ9" s="69">
        <f t="shared" si="16"/>
        <v>0</v>
      </c>
      <c r="AK9" s="69">
        <f t="shared" si="17"/>
        <v>2.5999999999999999E-3</v>
      </c>
      <c r="AL9" s="69">
        <f t="shared" si="18"/>
        <v>0</v>
      </c>
      <c r="AM9" s="69">
        <f t="shared" si="19"/>
        <v>21.329601221110138</v>
      </c>
      <c r="AN9" s="69">
        <f t="shared" si="20"/>
        <v>0</v>
      </c>
      <c r="AO9" s="69">
        <f t="shared" si="21"/>
        <v>594.98127902778447</v>
      </c>
      <c r="AP9" s="69">
        <f t="shared" si="22"/>
        <v>0</v>
      </c>
      <c r="AQ9" s="69">
        <f t="shared" si="23"/>
        <v>3.9895783239637578E-2</v>
      </c>
      <c r="AR9" s="69">
        <f t="shared" si="24"/>
        <v>0</v>
      </c>
      <c r="AS9" s="69">
        <f t="shared" si="25"/>
        <v>21.329601221110138</v>
      </c>
      <c r="AT9" s="69">
        <f t="shared" si="26"/>
        <v>-2.6558412730305498</v>
      </c>
      <c r="AU9" s="69">
        <f t="shared" si="27"/>
        <v>2589.4732393679042</v>
      </c>
      <c r="AV9" s="69">
        <f t="shared" si="28"/>
        <v>3.6499999999999998E-4</v>
      </c>
      <c r="AW9" s="69">
        <f t="shared" si="29"/>
        <v>3.9895783239637578E-2</v>
      </c>
      <c r="AX9" s="69">
        <f t="shared" si="30"/>
        <v>0</v>
      </c>
      <c r="AY9" s="69">
        <f t="shared" si="31"/>
        <v>45.109131197559904</v>
      </c>
      <c r="AZ9" s="69">
        <f t="shared" si="32"/>
        <v>0.11</v>
      </c>
      <c r="BA9" s="69">
        <f t="shared" si="33"/>
        <v>-743.48232775250915</v>
      </c>
      <c r="BB9" s="69">
        <f t="shared" si="34"/>
        <v>0</v>
      </c>
      <c r="BC9" s="69">
        <f t="shared" si="35"/>
        <v>3.1451740692148851E-2</v>
      </c>
      <c r="BD9" s="69">
        <f t="shared" si="36"/>
        <v>0</v>
      </c>
      <c r="BE9" s="21"/>
    </row>
    <row r="10" spans="1:57">
      <c r="A10" t="str">
        <f t="shared" ref="A10:A11" si="76">IF( H10="", CONCATENATE(G10,".",ROUND(AU10,0),".",C10),CONCATENATE(G10,"-",H10,".",ROUND(AU10,0),".",C10))</f>
        <v>DPS-T2.2590.T6</v>
      </c>
      <c r="B10" t="str">
        <f t="shared" ref="B10:B11" si="77">IF( H10&gt;0, CONCATENATE(D10,"_",F10,"_",G10,"-",H10),CONCATENATE(D10,"_",F10,"_",G10) )</f>
        <v>SA2_XDT1_DPS-T2</v>
      </c>
      <c r="C10" s="80" t="s">
        <v>184</v>
      </c>
      <c r="D10" s="80" t="s">
        <v>409</v>
      </c>
      <c r="E10" s="80" t="s">
        <v>405</v>
      </c>
      <c r="F10" s="80" t="s">
        <v>407</v>
      </c>
      <c r="G10" s="2" t="s">
        <v>113</v>
      </c>
      <c r="H10" s="80" t="s">
        <v>177</v>
      </c>
      <c r="I10" s="21"/>
      <c r="J10" s="21"/>
      <c r="K10" s="2">
        <v>73</v>
      </c>
      <c r="L10" s="21" t="s">
        <v>320</v>
      </c>
      <c r="M10" s="21"/>
      <c r="N10" s="21"/>
      <c r="O10" s="66">
        <v>0</v>
      </c>
      <c r="P10" s="66">
        <v>0</v>
      </c>
      <c r="Q10" s="66">
        <v>194.924823</v>
      </c>
      <c r="R10" s="66">
        <v>0</v>
      </c>
      <c r="S10" s="66">
        <v>0</v>
      </c>
      <c r="T10" s="66">
        <v>0</v>
      </c>
      <c r="U10" s="69">
        <f t="shared" ref="U10:U11" si="78">O10+0.025</f>
        <v>2.5000000000000001E-2</v>
      </c>
      <c r="V10" s="69">
        <f t="shared" ref="V10:V11" si="79">P10</f>
        <v>0</v>
      </c>
      <c r="W10" s="69">
        <f t="shared" ref="W10:W11" si="80">Q10</f>
        <v>194.924823</v>
      </c>
      <c r="X10" s="69">
        <f t="shared" ref="X10:X11" si="81">R10</f>
        <v>0</v>
      </c>
      <c r="Y10" s="69">
        <f t="shared" ref="Y10:Y11" si="82">S10</f>
        <v>0</v>
      </c>
      <c r="Z10" s="69">
        <f t="shared" ref="Z10:Z11" si="83">T10</f>
        <v>0</v>
      </c>
      <c r="AA10" s="69">
        <f t="shared" ref="AA10:AA11" si="84">U10*COS(-0.0026)+(W10-390)*SIN(-0.0026)</f>
        <v>0.5321948042600223</v>
      </c>
      <c r="AB10" s="69">
        <f t="shared" ref="AB10:AB11" si="85">V10</f>
        <v>0</v>
      </c>
      <c r="AC10" s="69">
        <f t="shared" ref="AC10:AC11" si="86">-U10*SIN(-0.0026)+(W10-390)*COS(0.0026)+390</f>
        <v>194.9255473536536</v>
      </c>
      <c r="AD10" s="69">
        <f t="shared" ref="AD10:AD11" si="87">X10</f>
        <v>0</v>
      </c>
      <c r="AE10" s="69">
        <f t="shared" ref="AE10:AE11" si="88">Y10-0.0026</f>
        <v>-2.5999999999999999E-3</v>
      </c>
      <c r="AF10" s="69">
        <f t="shared" ref="AF10:AF11" si="89">Z10</f>
        <v>0</v>
      </c>
      <c r="AG10" s="69">
        <f t="shared" ref="AG10:AG11" si="90">U10*COS(0.0026)+(W10-395)*SIN(0.0026)</f>
        <v>-0.49519495861326529</v>
      </c>
      <c r="AH10" s="69">
        <f t="shared" ref="AH10:AH11" si="91">V10</f>
        <v>0</v>
      </c>
      <c r="AI10" s="69">
        <f t="shared" ref="AI10:AI11" si="92">-U10*SIN(0.0026)+(W10-395)*COS(0.0026)+395</f>
        <v>194.92543425379054</v>
      </c>
      <c r="AJ10" s="69">
        <f t="shared" ref="AJ10:AJ11" si="93">X10</f>
        <v>0</v>
      </c>
      <c r="AK10" s="69">
        <f t="shared" ref="AK10:AK11" si="94">Y10+0.0026</f>
        <v>2.5999999999999999E-3</v>
      </c>
      <c r="AL10" s="69">
        <f t="shared" ref="AL10:AL11" si="95">Z10</f>
        <v>0</v>
      </c>
      <c r="AM10" s="69">
        <f t="shared" ref="AM10:AM11" si="96">O10*COS(2.28586*PI()/180)+(Q10+195.2)*SIN(2.28586*PI()/180)+5.8015</f>
        <v>21.361706813310239</v>
      </c>
      <c r="AN10" s="69">
        <f t="shared" ref="AN10:AN11" si="97">P10</f>
        <v>0</v>
      </c>
      <c r="AO10" s="69">
        <f t="shared" ref="AO10:AO11" si="98">-O10*SIN(2.28586*PI()/180)+(Q10+195.2)*COS(2.28586*PI()/180)+205.9712</f>
        <v>595.78558850394984</v>
      </c>
      <c r="AP10" s="69">
        <f t="shared" ref="AP10:AP11" si="99">R10</f>
        <v>0</v>
      </c>
      <c r="AQ10" s="69">
        <f t="shared" ref="AQ10:AQ11" si="100">S10+2.28586*PI()/180</f>
        <v>3.9895783239637578E-2</v>
      </c>
      <c r="AR10" s="69">
        <f t="shared" ref="AR10:AR11" si="101">T10</f>
        <v>0</v>
      </c>
      <c r="AS10" s="69">
        <f t="shared" ref="AS10:AS11" si="102">AM10</f>
        <v>21.361706813310239</v>
      </c>
      <c r="AT10" s="69">
        <f t="shared" ref="AT10:AT11" si="103">AN10*COS(0.02092*PI()/180)-AO10*SIN(0.02092*PI()/180)-2.4386</f>
        <v>-2.6561349448159852</v>
      </c>
      <c r="AU10" s="69">
        <f t="shared" ref="AU10:AU11" si="104">AN10*SIN(0.02092*PI()/180)+AO10*COS(0.02092*PI()/180)+1994.492</f>
        <v>2590.2775487904564</v>
      </c>
      <c r="AV10" s="69">
        <f t="shared" ref="AV10:AV11" si="105">AP10+0.000365</f>
        <v>3.6499999999999998E-4</v>
      </c>
      <c r="AW10" s="69">
        <f t="shared" ref="AW10:AW11" si="106">AQ10</f>
        <v>3.9895783239637578E-2</v>
      </c>
      <c r="AX10" s="69">
        <f t="shared" ref="AX10:AX11" si="107">AR10</f>
        <v>0</v>
      </c>
      <c r="AY10" s="69">
        <f t="shared" ref="AY10:AY11" si="108">(AM10+17.5)*COS(-0.483808*PI()/180)+(AO10-1338.818)*SIN(-0.483808*PI()/180)</f>
        <v>45.134444102443524</v>
      </c>
      <c r="AZ10" s="69">
        <f t="shared" ref="AZ10:AZ11" si="109">AN10+0.11</f>
        <v>0.11</v>
      </c>
      <c r="BA10" s="69">
        <f t="shared" ref="BA10:BA11" si="110">-(AM10+17.5)*SIN(-0.483808*PI()/180)+(AO10-1338.818)*COS(-0.483808*PI()/180)</f>
        <v>-742.67777585278714</v>
      </c>
      <c r="BB10" s="69">
        <f t="shared" ref="BB10:BB11" si="111">AP10</f>
        <v>0</v>
      </c>
      <c r="BC10" s="69">
        <f t="shared" ref="BC10:BC11" si="112">AQ10-0.483808*PI()/180</f>
        <v>3.1451740692148851E-2</v>
      </c>
      <c r="BD10" s="69">
        <f t="shared" ref="BD10:BD11" si="113">AR10</f>
        <v>0</v>
      </c>
      <c r="BE10" s="21"/>
    </row>
    <row r="11" spans="1:57" s="55" customFormat="1">
      <c r="A11" s="55" t="str">
        <f t="shared" si="76"/>
        <v>DPS-US.2591.T6</v>
      </c>
      <c r="B11" s="55" t="str">
        <f t="shared" si="77"/>
        <v>SA2_XDT1_DPS-US</v>
      </c>
      <c r="C11" s="2" t="s">
        <v>184</v>
      </c>
      <c r="D11" s="2" t="s">
        <v>409</v>
      </c>
      <c r="E11" s="2" t="s">
        <v>405</v>
      </c>
      <c r="F11" s="2" t="s">
        <v>407</v>
      </c>
      <c r="G11" s="2" t="s">
        <v>113</v>
      </c>
      <c r="H11" s="2" t="s">
        <v>468</v>
      </c>
      <c r="I11" s="1"/>
      <c r="J11" s="1"/>
      <c r="K11" s="2">
        <v>73</v>
      </c>
      <c r="L11" s="1" t="s">
        <v>320</v>
      </c>
      <c r="M11" s="1"/>
      <c r="N11" s="1"/>
      <c r="O11" s="98">
        <v>0</v>
      </c>
      <c r="P11" s="98">
        <v>0</v>
      </c>
      <c r="Q11" s="98">
        <v>195.3</v>
      </c>
      <c r="R11" s="98">
        <v>0</v>
      </c>
      <c r="S11" s="98">
        <v>0</v>
      </c>
      <c r="T11" s="98">
        <v>0</v>
      </c>
      <c r="U11" s="69">
        <f t="shared" si="78"/>
        <v>2.5000000000000001E-2</v>
      </c>
      <c r="V11" s="69">
        <f t="shared" si="79"/>
        <v>0</v>
      </c>
      <c r="W11" s="69">
        <f t="shared" si="80"/>
        <v>195.3</v>
      </c>
      <c r="X11" s="69">
        <f t="shared" si="81"/>
        <v>0</v>
      </c>
      <c r="Y11" s="69">
        <f t="shared" si="82"/>
        <v>0</v>
      </c>
      <c r="Z11" s="69">
        <f t="shared" si="83"/>
        <v>0</v>
      </c>
      <c r="AA11" s="69">
        <f t="shared" si="84"/>
        <v>0.53121934515904035</v>
      </c>
      <c r="AB11" s="69">
        <f t="shared" si="85"/>
        <v>0</v>
      </c>
      <c r="AC11" s="69">
        <f t="shared" si="86"/>
        <v>195.30072308555606</v>
      </c>
      <c r="AD11" s="69">
        <f t="shared" si="87"/>
        <v>0</v>
      </c>
      <c r="AE11" s="69">
        <f t="shared" si="88"/>
        <v>-2.5999999999999999E-3</v>
      </c>
      <c r="AF11" s="69">
        <f t="shared" si="89"/>
        <v>0</v>
      </c>
      <c r="AG11" s="69">
        <f t="shared" si="90"/>
        <v>-0.49421949951228344</v>
      </c>
      <c r="AH11" s="69">
        <f t="shared" si="91"/>
        <v>0</v>
      </c>
      <c r="AI11" s="69">
        <f t="shared" si="92"/>
        <v>195.300609985693</v>
      </c>
      <c r="AJ11" s="69">
        <f t="shared" si="93"/>
        <v>0</v>
      </c>
      <c r="AK11" s="69">
        <f t="shared" si="94"/>
        <v>2.5999999999999999E-3</v>
      </c>
      <c r="AL11" s="69">
        <f t="shared" si="95"/>
        <v>0</v>
      </c>
      <c r="AM11" s="69">
        <f t="shared" si="96"/>
        <v>21.376670823205085</v>
      </c>
      <c r="AN11" s="69">
        <f t="shared" si="97"/>
        <v>0</v>
      </c>
      <c r="AO11" s="69">
        <f t="shared" si="98"/>
        <v>596.16046696390299</v>
      </c>
      <c r="AP11" s="69">
        <f t="shared" si="99"/>
        <v>0</v>
      </c>
      <c r="AQ11" s="69">
        <f t="shared" si="100"/>
        <v>3.9895783239637578E-2</v>
      </c>
      <c r="AR11" s="69">
        <f t="shared" si="101"/>
        <v>0</v>
      </c>
      <c r="AS11" s="69">
        <f t="shared" si="102"/>
        <v>21.376670823205085</v>
      </c>
      <c r="AT11" s="69">
        <f t="shared" si="103"/>
        <v>-2.6562718215157108</v>
      </c>
      <c r="AU11" s="69">
        <f t="shared" si="104"/>
        <v>2590.6524272254214</v>
      </c>
      <c r="AV11" s="69">
        <f t="shared" si="105"/>
        <v>3.6499999999999998E-4</v>
      </c>
      <c r="AW11" s="69">
        <f t="shared" si="106"/>
        <v>3.9895783239637578E-2</v>
      </c>
      <c r="AX11" s="69">
        <f t="shared" si="107"/>
        <v>0</v>
      </c>
      <c r="AY11" s="69">
        <f t="shared" si="108"/>
        <v>45.146242126812147</v>
      </c>
      <c r="AZ11" s="69">
        <f t="shared" si="109"/>
        <v>0.11</v>
      </c>
      <c r="BA11" s="69">
        <f t="shared" si="110"/>
        <v>-742.3027844022846</v>
      </c>
      <c r="BB11" s="69">
        <f t="shared" si="111"/>
        <v>0</v>
      </c>
      <c r="BC11" s="69">
        <f t="shared" si="112"/>
        <v>3.1451740692148851E-2</v>
      </c>
      <c r="BD11" s="69">
        <f t="shared" si="113"/>
        <v>0</v>
      </c>
      <c r="BE11" s="1"/>
    </row>
    <row r="12" spans="1:57">
      <c r="A12" t="str">
        <f t="shared" si="37"/>
        <v>DPS-C3.2591.T6</v>
      </c>
      <c r="B12" t="str">
        <f t="shared" si="0"/>
        <v>SA2_XDT1_DPS-C3</v>
      </c>
      <c r="C12" s="80" t="s">
        <v>184</v>
      </c>
      <c r="D12" s="80" t="s">
        <v>409</v>
      </c>
      <c r="E12" s="80" t="s">
        <v>405</v>
      </c>
      <c r="F12" s="80" t="s">
        <v>407</v>
      </c>
      <c r="G12" s="2" t="s">
        <v>113</v>
      </c>
      <c r="H12" s="80" t="s">
        <v>178</v>
      </c>
      <c r="I12" s="21"/>
      <c r="J12" s="21"/>
      <c r="K12" s="2">
        <v>73</v>
      </c>
      <c r="L12" s="21" t="s">
        <v>320</v>
      </c>
      <c r="M12" s="21"/>
      <c r="N12" s="21"/>
      <c r="O12" s="66">
        <v>0</v>
      </c>
      <c r="P12" s="66">
        <v>0</v>
      </c>
      <c r="Q12" s="66">
        <v>195.72887299999999</v>
      </c>
      <c r="R12" s="66">
        <v>0</v>
      </c>
      <c r="S12" s="66">
        <v>0</v>
      </c>
      <c r="T12" s="66">
        <v>0</v>
      </c>
      <c r="U12" s="69">
        <f t="shared" si="1"/>
        <v>2.5000000000000001E-2</v>
      </c>
      <c r="V12" s="69">
        <f t="shared" si="2"/>
        <v>0</v>
      </c>
      <c r="W12" s="69">
        <f t="shared" si="3"/>
        <v>195.72887299999999</v>
      </c>
      <c r="X12" s="69">
        <f t="shared" si="4"/>
        <v>0</v>
      </c>
      <c r="Y12" s="69">
        <f t="shared" si="5"/>
        <v>0</v>
      </c>
      <c r="Z12" s="69">
        <f t="shared" si="6"/>
        <v>0</v>
      </c>
      <c r="AA12" s="69">
        <f t="shared" si="7"/>
        <v>0.53010427661535198</v>
      </c>
      <c r="AB12" s="69">
        <f t="shared" si="8"/>
        <v>0</v>
      </c>
      <c r="AC12" s="69">
        <f t="shared" si="9"/>
        <v>195.72959463596612</v>
      </c>
      <c r="AD12" s="69">
        <f t="shared" si="10"/>
        <v>0</v>
      </c>
      <c r="AE12" s="69">
        <f t="shared" si="11"/>
        <v>-2.5999999999999999E-3</v>
      </c>
      <c r="AF12" s="69">
        <f t="shared" si="12"/>
        <v>0</v>
      </c>
      <c r="AG12" s="69">
        <f t="shared" si="13"/>
        <v>-0.49310443096859508</v>
      </c>
      <c r="AH12" s="69">
        <f t="shared" si="14"/>
        <v>0</v>
      </c>
      <c r="AI12" s="69">
        <f t="shared" si="15"/>
        <v>195.72948153610307</v>
      </c>
      <c r="AJ12" s="69">
        <f t="shared" si="16"/>
        <v>0</v>
      </c>
      <c r="AK12" s="69">
        <f t="shared" si="17"/>
        <v>2.5999999999999999E-3</v>
      </c>
      <c r="AL12" s="69">
        <f t="shared" si="18"/>
        <v>0</v>
      </c>
      <c r="AM12" s="69">
        <f t="shared" si="19"/>
        <v>21.39377650882982</v>
      </c>
      <c r="AN12" s="69">
        <f t="shared" si="20"/>
        <v>0</v>
      </c>
      <c r="AO12" s="69">
        <f t="shared" si="21"/>
        <v>596.58899869627328</v>
      </c>
      <c r="AP12" s="69">
        <f t="shared" si="22"/>
        <v>0</v>
      </c>
      <c r="AQ12" s="69">
        <f t="shared" si="23"/>
        <v>3.9895783239637578E-2</v>
      </c>
      <c r="AR12" s="69">
        <f t="shared" si="24"/>
        <v>0</v>
      </c>
      <c r="AS12" s="69">
        <f t="shared" si="25"/>
        <v>21.39377650882982</v>
      </c>
      <c r="AT12" s="69">
        <f t="shared" si="26"/>
        <v>-2.656428288252322</v>
      </c>
      <c r="AU12" s="69">
        <f t="shared" si="27"/>
        <v>2591.0809589292267</v>
      </c>
      <c r="AV12" s="69">
        <f t="shared" si="28"/>
        <v>3.6499999999999998E-4</v>
      </c>
      <c r="AW12" s="69">
        <f t="shared" si="29"/>
        <v>3.9895783239637578E-2</v>
      </c>
      <c r="AX12" s="69">
        <f t="shared" si="30"/>
        <v>0</v>
      </c>
      <c r="AY12" s="69">
        <f t="shared" si="31"/>
        <v>45.159728705427149</v>
      </c>
      <c r="AZ12" s="69">
        <f t="shared" si="32"/>
        <v>0.11</v>
      </c>
      <c r="BA12" s="69">
        <f t="shared" si="33"/>
        <v>-741.87412350795637</v>
      </c>
      <c r="BB12" s="69">
        <f t="shared" si="34"/>
        <v>0</v>
      </c>
      <c r="BC12" s="69">
        <f t="shared" si="35"/>
        <v>3.1451740692148851E-2</v>
      </c>
      <c r="BD12" s="69">
        <f t="shared" si="36"/>
        <v>0</v>
      </c>
      <c r="BE12" s="21"/>
    </row>
    <row r="13" spans="1:57">
      <c r="A13" t="str">
        <f t="shared" ref="A13" si="114">IF( H13="", CONCATENATE(G13,".",ROUND(AU13,0),".",C13),CONCATENATE(G13,"-",H13,".",ROUND(AU13,0),".",C13))</f>
        <v>DPS-T3.2592.T6</v>
      </c>
      <c r="B13" t="str">
        <f t="shared" ref="B13" si="115">IF( H13&gt;0, CONCATENATE(D13,"_",F13,"_",G13,"-",H13),CONCATENATE(D13,"_",F13,"_",G13) )</f>
        <v>SA2_XDT1_DPS-T3</v>
      </c>
      <c r="C13" s="80" t="s">
        <v>184</v>
      </c>
      <c r="D13" s="80" t="s">
        <v>409</v>
      </c>
      <c r="E13" s="80" t="s">
        <v>405</v>
      </c>
      <c r="F13" s="80" t="s">
        <v>407</v>
      </c>
      <c r="G13" s="2" t="s">
        <v>113</v>
      </c>
      <c r="H13" s="80" t="s">
        <v>179</v>
      </c>
      <c r="I13" s="21"/>
      <c r="J13" s="21"/>
      <c r="K13" s="2">
        <v>73</v>
      </c>
      <c r="L13" s="21" t="s">
        <v>320</v>
      </c>
      <c r="M13" s="21"/>
      <c r="N13" s="21"/>
      <c r="O13" s="66">
        <v>0</v>
      </c>
      <c r="P13" s="66">
        <v>0</v>
      </c>
      <c r="Q13" s="66">
        <v>196.693423</v>
      </c>
      <c r="R13" s="66">
        <v>0</v>
      </c>
      <c r="S13" s="66">
        <v>0</v>
      </c>
      <c r="T13" s="66">
        <v>0</v>
      </c>
      <c r="U13" s="69">
        <f t="shared" ref="U13" si="116">O13+0.025</f>
        <v>2.5000000000000001E-2</v>
      </c>
      <c r="V13" s="69">
        <f t="shared" ref="V13" si="117">P13</f>
        <v>0</v>
      </c>
      <c r="W13" s="69">
        <f t="shared" ref="W13" si="118">Q13</f>
        <v>196.693423</v>
      </c>
      <c r="X13" s="69">
        <f t="shared" ref="X13" si="119">R13</f>
        <v>0</v>
      </c>
      <c r="Y13" s="69">
        <f t="shared" ref="Y13" si="120">S13</f>
        <v>0</v>
      </c>
      <c r="Z13" s="69">
        <f t="shared" ref="Z13" si="121">T13</f>
        <v>0</v>
      </c>
      <c r="AA13" s="69">
        <f t="shared" ref="AA13" si="122">U13*COS(-0.0026)+(W13-390)*SIN(-0.0026)</f>
        <v>0.5275964494408395</v>
      </c>
      <c r="AB13" s="69">
        <f t="shared" ref="AB13" si="123">V13</f>
        <v>0</v>
      </c>
      <c r="AC13" s="69">
        <f t="shared" ref="AC13" si="124">-U13*SIN(-0.0026)+(W13-390)*COS(0.0026)+390</f>
        <v>196.69414137578894</v>
      </c>
      <c r="AD13" s="69">
        <f t="shared" ref="AD13" si="125">X13</f>
        <v>0</v>
      </c>
      <c r="AE13" s="69">
        <f t="shared" ref="AE13" si="126">Y13-0.0026</f>
        <v>-2.5999999999999999E-3</v>
      </c>
      <c r="AF13" s="69">
        <f t="shared" ref="AF13" si="127">Z13</f>
        <v>0</v>
      </c>
      <c r="AG13" s="69">
        <f t="shared" ref="AG13" si="128">U13*COS(0.0026)+(W13-395)*SIN(0.0026)</f>
        <v>-0.49059660379408249</v>
      </c>
      <c r="AH13" s="69">
        <f t="shared" ref="AH13" si="129">V13</f>
        <v>0</v>
      </c>
      <c r="AI13" s="69">
        <f t="shared" ref="AI13" si="130">-U13*SIN(0.0026)+(W13-395)*COS(0.0026)+395</f>
        <v>196.69402827592592</v>
      </c>
      <c r="AJ13" s="69">
        <f t="shared" ref="AJ13" si="131">X13</f>
        <v>0</v>
      </c>
      <c r="AK13" s="69">
        <f t="shared" ref="AK13" si="132">Y13+0.0026</f>
        <v>2.5999999999999999E-3</v>
      </c>
      <c r="AL13" s="69">
        <f t="shared" ref="AL13" si="133">Z13</f>
        <v>0</v>
      </c>
      <c r="AM13" s="69">
        <f t="shared" ref="AM13" si="134">O13*COS(2.28586*PI()/180)+(Q13+195.2)*SIN(2.28586*PI()/180)+5.8015</f>
        <v>21.432247779041148</v>
      </c>
      <c r="AN13" s="69">
        <f t="shared" ref="AN13" si="135">P13</f>
        <v>0</v>
      </c>
      <c r="AO13" s="69">
        <f t="shared" ref="AO13" si="136">-O13*SIN(2.28586*PI()/180)+(Q13+195.2)*COS(2.28586*PI()/180)+205.9712</f>
        <v>597.55278117373814</v>
      </c>
      <c r="AP13" s="69">
        <f t="shared" ref="AP13" si="137">R13</f>
        <v>0</v>
      </c>
      <c r="AQ13" s="69">
        <f t="shared" ref="AQ13" si="138">S13+2.28586*PI()/180</f>
        <v>3.9895783239637578E-2</v>
      </c>
      <c r="AR13" s="69">
        <f t="shared" ref="AR13" si="139">T13</f>
        <v>0</v>
      </c>
      <c r="AS13" s="69">
        <f t="shared" ref="AS13" si="140">AM13</f>
        <v>21.432247779041148</v>
      </c>
      <c r="AT13" s="69">
        <f t="shared" ref="AT13" si="141">AN13*COS(0.02092*PI()/180)-AO13*SIN(0.02092*PI()/180)-2.4386</f>
        <v>-2.6567801872779033</v>
      </c>
      <c r="AU13" s="69">
        <f t="shared" ref="AU13" si="142">AN13*SIN(0.02092*PI()/180)+AO13*COS(0.02092*PI()/180)+1994.492</f>
        <v>2592.0447413424486</v>
      </c>
      <c r="AV13" s="69">
        <f t="shared" ref="AV13" si="143">AP13+0.000365</f>
        <v>3.6499999999999998E-4</v>
      </c>
      <c r="AW13" s="69">
        <f t="shared" ref="AW13" si="144">AQ13</f>
        <v>3.9895783239637578E-2</v>
      </c>
      <c r="AX13" s="69">
        <f t="shared" ref="AX13" si="145">AR13</f>
        <v>0</v>
      </c>
      <c r="AY13" s="69">
        <f t="shared" ref="AY13" si="146">(AM13+17.5)*COS(-0.483808*PI()/180)+(AO13-1338.818)*SIN(-0.483808*PI()/180)</f>
        <v>45.190060480575283</v>
      </c>
      <c r="AZ13" s="69">
        <f t="shared" ref="AZ13" si="147">AN13+0.11</f>
        <v>0.11</v>
      </c>
      <c r="BA13" s="69">
        <f t="shared" ref="BA13" si="148">-(AM13+17.5)*SIN(-0.483808*PI()/180)+(AO13-1338.818)*COS(-0.483808*PI()/180)</f>
        <v>-740.91005054084428</v>
      </c>
      <c r="BB13" s="69">
        <f t="shared" ref="BB13" si="149">AP13</f>
        <v>0</v>
      </c>
      <c r="BC13" s="69">
        <f t="shared" ref="BC13" si="150">AQ13-0.483808*PI()/180</f>
        <v>3.1451740692148851E-2</v>
      </c>
      <c r="BD13" s="69">
        <f t="shared" ref="BD13" si="151">AR13</f>
        <v>0</v>
      </c>
      <c r="BE13" s="21"/>
    </row>
    <row r="14" spans="1:57">
      <c r="A14" t="str">
        <f t="shared" si="37"/>
        <v>DPS-T4.2593.T6</v>
      </c>
      <c r="B14" t="str">
        <f t="shared" si="0"/>
        <v>SA2_XDT1_DPS-T4</v>
      </c>
      <c r="C14" s="80" t="s">
        <v>184</v>
      </c>
      <c r="D14" s="80" t="s">
        <v>409</v>
      </c>
      <c r="E14" s="80" t="s">
        <v>405</v>
      </c>
      <c r="F14" s="80" t="s">
        <v>407</v>
      </c>
      <c r="G14" s="2" t="s">
        <v>113</v>
      </c>
      <c r="H14" s="80" t="s">
        <v>180</v>
      </c>
      <c r="I14" s="21"/>
      <c r="J14" s="21"/>
      <c r="K14" s="2">
        <v>73</v>
      </c>
      <c r="L14" s="21" t="s">
        <v>320</v>
      </c>
      <c r="M14" s="21"/>
      <c r="N14" s="21"/>
      <c r="O14" s="66">
        <v>0</v>
      </c>
      <c r="P14" s="66">
        <v>0</v>
      </c>
      <c r="Q14" s="66">
        <v>197.79942299999999</v>
      </c>
      <c r="R14" s="66">
        <v>0</v>
      </c>
      <c r="S14" s="66">
        <v>0</v>
      </c>
      <c r="T14" s="66">
        <v>0</v>
      </c>
      <c r="U14" s="69">
        <f t="shared" si="1"/>
        <v>2.5000000000000001E-2</v>
      </c>
      <c r="V14" s="69">
        <f t="shared" si="2"/>
        <v>0</v>
      </c>
      <c r="W14" s="69">
        <f t="shared" si="3"/>
        <v>197.79942299999999</v>
      </c>
      <c r="X14" s="69">
        <f t="shared" si="4"/>
        <v>0</v>
      </c>
      <c r="Y14" s="69">
        <f t="shared" si="5"/>
        <v>0</v>
      </c>
      <c r="Z14" s="69">
        <f t="shared" si="6"/>
        <v>0</v>
      </c>
      <c r="AA14" s="69">
        <f t="shared" si="7"/>
        <v>0.52472085268068103</v>
      </c>
      <c r="AB14" s="69">
        <f t="shared" si="8"/>
        <v>0</v>
      </c>
      <c r="AC14" s="69">
        <f t="shared" si="9"/>
        <v>197.80013763751106</v>
      </c>
      <c r="AD14" s="69">
        <f t="shared" si="10"/>
        <v>0</v>
      </c>
      <c r="AE14" s="69">
        <f t="shared" si="11"/>
        <v>-2.5999999999999999E-3</v>
      </c>
      <c r="AF14" s="69">
        <f t="shared" si="12"/>
        <v>0</v>
      </c>
      <c r="AG14" s="69">
        <f t="shared" si="13"/>
        <v>-0.48772100703392413</v>
      </c>
      <c r="AH14" s="69">
        <f t="shared" si="14"/>
        <v>0</v>
      </c>
      <c r="AI14" s="69">
        <f t="shared" si="15"/>
        <v>197.800024537648</v>
      </c>
      <c r="AJ14" s="69">
        <f t="shared" si="16"/>
        <v>0</v>
      </c>
      <c r="AK14" s="69">
        <f t="shared" si="17"/>
        <v>2.5999999999999999E-3</v>
      </c>
      <c r="AL14" s="69">
        <f t="shared" si="18"/>
        <v>0</v>
      </c>
      <c r="AM14" s="69">
        <f t="shared" si="19"/>
        <v>21.476360810873324</v>
      </c>
      <c r="AN14" s="69">
        <f t="shared" si="20"/>
        <v>0</v>
      </c>
      <c r="AO14" s="69">
        <f t="shared" si="21"/>
        <v>598.65790109502393</v>
      </c>
      <c r="AP14" s="69">
        <f t="shared" si="22"/>
        <v>0</v>
      </c>
      <c r="AQ14" s="69">
        <f t="shared" si="23"/>
        <v>3.9895783239637578E-2</v>
      </c>
      <c r="AR14" s="69">
        <f t="shared" si="24"/>
        <v>0</v>
      </c>
      <c r="AS14" s="69">
        <f t="shared" si="25"/>
        <v>21.476360810873324</v>
      </c>
      <c r="AT14" s="69">
        <f t="shared" si="26"/>
        <v>-2.6571836918368095</v>
      </c>
      <c r="AU14" s="69">
        <f t="shared" si="27"/>
        <v>2593.1498611900697</v>
      </c>
      <c r="AV14" s="69">
        <f t="shared" si="28"/>
        <v>3.6499999999999998E-4</v>
      </c>
      <c r="AW14" s="69">
        <f t="shared" si="29"/>
        <v>3.9895783239637578E-2</v>
      </c>
      <c r="AX14" s="69">
        <f t="shared" si="30"/>
        <v>0</v>
      </c>
      <c r="AY14" s="69">
        <f t="shared" si="31"/>
        <v>45.224840371004852</v>
      </c>
      <c r="AZ14" s="69">
        <f t="shared" si="32"/>
        <v>0.11</v>
      </c>
      <c r="BA14" s="69">
        <f t="shared" si="33"/>
        <v>-739.8045975299832</v>
      </c>
      <c r="BB14" s="69">
        <f t="shared" si="34"/>
        <v>0</v>
      </c>
      <c r="BC14" s="69">
        <f t="shared" si="35"/>
        <v>3.1451740692148851E-2</v>
      </c>
      <c r="BD14" s="69">
        <f t="shared" si="36"/>
        <v>0</v>
      </c>
      <c r="BE14" s="21"/>
    </row>
    <row r="15" spans="1:57">
      <c r="A15" t="str">
        <f t="shared" si="37"/>
        <v>XGM.2595.T6</v>
      </c>
      <c r="B15" t="str">
        <f t="shared" si="0"/>
        <v>SA2_XDT1_XGM</v>
      </c>
      <c r="C15" s="80" t="s">
        <v>184</v>
      </c>
      <c r="D15" s="80" t="s">
        <v>409</v>
      </c>
      <c r="E15" s="80" t="s">
        <v>405</v>
      </c>
      <c r="F15" s="80" t="s">
        <v>407</v>
      </c>
      <c r="G15" s="2" t="s">
        <v>78</v>
      </c>
      <c r="H15" s="80"/>
      <c r="I15" s="21"/>
      <c r="J15" s="21"/>
      <c r="K15" s="2">
        <v>74</v>
      </c>
      <c r="L15" s="21" t="s">
        <v>78</v>
      </c>
      <c r="M15" s="21"/>
      <c r="N15" s="21"/>
      <c r="O15" s="66">
        <v>0</v>
      </c>
      <c r="P15" s="66">
        <v>0</v>
      </c>
      <c r="Q15" s="66">
        <v>199.610873</v>
      </c>
      <c r="R15" s="66">
        <v>0</v>
      </c>
      <c r="S15" s="66">
        <v>0</v>
      </c>
      <c r="T15" s="66">
        <v>0</v>
      </c>
      <c r="U15" s="69">
        <f t="shared" si="1"/>
        <v>2.5000000000000001E-2</v>
      </c>
      <c r="V15" s="69">
        <f t="shared" si="2"/>
        <v>0</v>
      </c>
      <c r="W15" s="69">
        <f t="shared" si="3"/>
        <v>199.610873</v>
      </c>
      <c r="X15" s="69">
        <f t="shared" si="4"/>
        <v>0</v>
      </c>
      <c r="Y15" s="69">
        <f t="shared" si="5"/>
        <v>0</v>
      </c>
      <c r="Z15" s="69">
        <f t="shared" si="6"/>
        <v>0</v>
      </c>
      <c r="AA15" s="69">
        <f t="shared" si="7"/>
        <v>0.52001108798702012</v>
      </c>
      <c r="AB15" s="69">
        <f t="shared" si="8"/>
        <v>0</v>
      </c>
      <c r="AC15" s="69">
        <f t="shared" si="9"/>
        <v>199.61158151481351</v>
      </c>
      <c r="AD15" s="69">
        <f t="shared" si="10"/>
        <v>0</v>
      </c>
      <c r="AE15" s="69">
        <f t="shared" si="11"/>
        <v>-2.5999999999999999E-3</v>
      </c>
      <c r="AF15" s="69">
        <f t="shared" si="12"/>
        <v>0</v>
      </c>
      <c r="AG15" s="69">
        <f t="shared" si="13"/>
        <v>-0.48301124234026321</v>
      </c>
      <c r="AH15" s="69">
        <f t="shared" si="14"/>
        <v>0</v>
      </c>
      <c r="AI15" s="69">
        <f t="shared" si="15"/>
        <v>199.61146841495048</v>
      </c>
      <c r="AJ15" s="69">
        <f t="shared" si="16"/>
        <v>0</v>
      </c>
      <c r="AK15" s="69">
        <f t="shared" si="17"/>
        <v>2.5999999999999999E-3</v>
      </c>
      <c r="AL15" s="69">
        <f t="shared" si="18"/>
        <v>0</v>
      </c>
      <c r="AM15" s="69">
        <f t="shared" si="19"/>
        <v>21.548610857448729</v>
      </c>
      <c r="AN15" s="69">
        <f t="shared" si="20"/>
        <v>0</v>
      </c>
      <c r="AO15" s="69">
        <f t="shared" si="21"/>
        <v>600.46790966773017</v>
      </c>
      <c r="AP15" s="69">
        <f t="shared" si="22"/>
        <v>0</v>
      </c>
      <c r="AQ15" s="69">
        <f t="shared" si="23"/>
        <v>3.9895783239637578E-2</v>
      </c>
      <c r="AR15" s="69">
        <f t="shared" si="24"/>
        <v>0</v>
      </c>
      <c r="AS15" s="69">
        <f t="shared" si="25"/>
        <v>21.548610857448729</v>
      </c>
      <c r="AT15" s="69">
        <f t="shared" si="26"/>
        <v>-2.6578445673641427</v>
      </c>
      <c r="AU15" s="69">
        <f t="shared" si="27"/>
        <v>2594.9598696421258</v>
      </c>
      <c r="AV15" s="69">
        <f t="shared" si="28"/>
        <v>3.6499999999999998E-4</v>
      </c>
      <c r="AW15" s="69">
        <f t="shared" si="29"/>
        <v>3.9895783239637578E-2</v>
      </c>
      <c r="AX15" s="69">
        <f t="shared" si="30"/>
        <v>0</v>
      </c>
      <c r="AY15" s="69">
        <f t="shared" si="31"/>
        <v>45.281804234041594</v>
      </c>
      <c r="AZ15" s="69">
        <f t="shared" si="32"/>
        <v>0.11</v>
      </c>
      <c r="BA15" s="69">
        <f t="shared" si="33"/>
        <v>-737.99404341016009</v>
      </c>
      <c r="BB15" s="69">
        <f t="shared" si="34"/>
        <v>0</v>
      </c>
      <c r="BC15" s="69">
        <f t="shared" si="35"/>
        <v>3.1451740692148851E-2</v>
      </c>
      <c r="BD15" s="69">
        <f t="shared" si="36"/>
        <v>0</v>
      </c>
      <c r="BE15" s="21"/>
    </row>
    <row r="16" spans="1:57">
      <c r="A16" t="str">
        <f t="shared" si="37"/>
        <v>DPS-T5.2597.T6</v>
      </c>
      <c r="B16" t="str">
        <f t="shared" si="0"/>
        <v>SA2_XTD1_DPS-T5</v>
      </c>
      <c r="C16" s="80" t="s">
        <v>184</v>
      </c>
      <c r="D16" s="80" t="s">
        <v>409</v>
      </c>
      <c r="E16" s="80" t="s">
        <v>405</v>
      </c>
      <c r="F16" s="80" t="s">
        <v>405</v>
      </c>
      <c r="G16" s="2" t="s">
        <v>113</v>
      </c>
      <c r="H16" s="80" t="s">
        <v>183</v>
      </c>
      <c r="I16" s="21"/>
      <c r="J16" s="21"/>
      <c r="K16" s="2">
        <v>73</v>
      </c>
      <c r="L16" s="21" t="s">
        <v>321</v>
      </c>
      <c r="M16" s="21"/>
      <c r="N16" s="21"/>
      <c r="O16" s="66">
        <v>0</v>
      </c>
      <c r="P16" s="66">
        <v>0</v>
      </c>
      <c r="Q16" s="66">
        <v>201.47232300000002</v>
      </c>
      <c r="R16" s="66">
        <v>0</v>
      </c>
      <c r="S16" s="66">
        <v>0</v>
      </c>
      <c r="T16" s="66">
        <v>0</v>
      </c>
      <c r="U16" s="69">
        <f t="shared" si="1"/>
        <v>2.5000000000000001E-2</v>
      </c>
      <c r="V16" s="69">
        <f t="shared" si="2"/>
        <v>0</v>
      </c>
      <c r="W16" s="69">
        <f t="shared" si="3"/>
        <v>201.47232300000002</v>
      </c>
      <c r="X16" s="69">
        <f t="shared" si="4"/>
        <v>0</v>
      </c>
      <c r="Y16" s="69">
        <f t="shared" si="5"/>
        <v>0</v>
      </c>
      <c r="Z16" s="69">
        <f t="shared" si="6"/>
        <v>0</v>
      </c>
      <c r="AA16" s="69">
        <f t="shared" si="7"/>
        <v>0.51517132343982575</v>
      </c>
      <c r="AB16" s="69">
        <f t="shared" si="8"/>
        <v>0</v>
      </c>
      <c r="AC16" s="69">
        <f t="shared" si="9"/>
        <v>201.47302522311608</v>
      </c>
      <c r="AD16" s="69">
        <f t="shared" si="10"/>
        <v>0</v>
      </c>
      <c r="AE16" s="69">
        <f t="shared" si="11"/>
        <v>-2.5999999999999999E-3</v>
      </c>
      <c r="AF16" s="69">
        <f t="shared" si="12"/>
        <v>0</v>
      </c>
      <c r="AG16" s="69">
        <f t="shared" si="13"/>
        <v>-0.47817147779306884</v>
      </c>
      <c r="AH16" s="69">
        <f t="shared" si="14"/>
        <v>0</v>
      </c>
      <c r="AI16" s="69">
        <f t="shared" si="15"/>
        <v>201.47291212325302</v>
      </c>
      <c r="AJ16" s="69">
        <f t="shared" si="16"/>
        <v>0</v>
      </c>
      <c r="AK16" s="69">
        <f t="shared" si="17"/>
        <v>2.5999999999999999E-3</v>
      </c>
      <c r="AL16" s="69">
        <f t="shared" si="18"/>
        <v>0</v>
      </c>
      <c r="AM16" s="69">
        <f t="shared" si="19"/>
        <v>21.622855164052709</v>
      </c>
      <c r="AN16" s="69">
        <f t="shared" si="20"/>
        <v>0</v>
      </c>
      <c r="AO16" s="69">
        <f t="shared" si="21"/>
        <v>602.327878453876</v>
      </c>
      <c r="AP16" s="69">
        <f t="shared" si="22"/>
        <v>0</v>
      </c>
      <c r="AQ16" s="69">
        <f t="shared" si="23"/>
        <v>3.9895783239637578E-2</v>
      </c>
      <c r="AR16" s="69">
        <f t="shared" si="24"/>
        <v>0</v>
      </c>
      <c r="AS16" s="69">
        <f t="shared" si="25"/>
        <v>21.622855164052709</v>
      </c>
      <c r="AT16" s="69">
        <f t="shared" si="26"/>
        <v>-2.6585236845080629</v>
      </c>
      <c r="AU16" s="69">
        <f t="shared" si="27"/>
        <v>2596.8198383042909</v>
      </c>
      <c r="AV16" s="69">
        <f t="shared" si="28"/>
        <v>3.6499999999999998E-4</v>
      </c>
      <c r="AW16" s="69">
        <f t="shared" si="29"/>
        <v>3.9895783239637578E-2</v>
      </c>
      <c r="AX16" s="69">
        <f t="shared" si="30"/>
        <v>0</v>
      </c>
      <c r="AY16" s="69">
        <f t="shared" si="31"/>
        <v>45.340340424855441</v>
      </c>
      <c r="AZ16" s="69">
        <f t="shared" si="32"/>
        <v>0.11</v>
      </c>
      <c r="BA16" s="69">
        <f t="shared" si="33"/>
        <v>-736.13351401859848</v>
      </c>
      <c r="BB16" s="69">
        <f t="shared" si="34"/>
        <v>0</v>
      </c>
      <c r="BC16" s="69">
        <f t="shared" si="35"/>
        <v>3.1451740692148851E-2</v>
      </c>
      <c r="BD16" s="69">
        <f t="shared" si="36"/>
        <v>0</v>
      </c>
      <c r="BE16" s="21"/>
    </row>
    <row r="17" spans="1:57">
      <c r="A17" t="str">
        <f t="shared" ref="A17" si="152">IF( H17="", CONCATENATE(G17,".",ROUND(AU17,0),".",C17),CONCATENATE(G17,"-",H17,".",ROUND(AU17,0),".",C17))</f>
        <v>DPS-T6.2598.T6</v>
      </c>
      <c r="B17" t="str">
        <f t="shared" ref="B17" si="153">IF( H17&gt;0, CONCATENATE(D17,"_",F17,"_",G17,"-",H17),CONCATENATE(D17,"_",F17,"_",G17) )</f>
        <v>SA2_XTD1_DPS-T6</v>
      </c>
      <c r="C17" s="80" t="s">
        <v>184</v>
      </c>
      <c r="D17" s="80" t="s">
        <v>409</v>
      </c>
      <c r="E17" s="80" t="s">
        <v>405</v>
      </c>
      <c r="F17" s="80" t="s">
        <v>405</v>
      </c>
      <c r="G17" s="2" t="s">
        <v>113</v>
      </c>
      <c r="H17" s="80" t="s">
        <v>184</v>
      </c>
      <c r="I17" s="21"/>
      <c r="J17" s="21"/>
      <c r="K17" s="2">
        <v>73</v>
      </c>
      <c r="L17" s="21" t="s">
        <v>321</v>
      </c>
      <c r="M17" s="21"/>
      <c r="N17" s="21"/>
      <c r="O17" s="66">
        <v>0</v>
      </c>
      <c r="P17" s="66">
        <v>0</v>
      </c>
      <c r="Q17" s="66">
        <v>202.52084300000001</v>
      </c>
      <c r="R17" s="66">
        <v>0</v>
      </c>
      <c r="S17" s="66">
        <v>0</v>
      </c>
      <c r="T17" s="66">
        <v>0</v>
      </c>
      <c r="U17" s="69">
        <f t="shared" ref="U17" si="154">O17+0.025</f>
        <v>2.5000000000000001E-2</v>
      </c>
      <c r="V17" s="69">
        <f t="shared" ref="V17" si="155">P17</f>
        <v>0</v>
      </c>
      <c r="W17" s="69">
        <f t="shared" ref="W17" si="156">Q17</f>
        <v>202.52084300000001</v>
      </c>
      <c r="X17" s="69">
        <f t="shared" ref="X17" si="157">R17</f>
        <v>0</v>
      </c>
      <c r="Y17" s="69">
        <f t="shared" ref="Y17" si="158">S17</f>
        <v>0</v>
      </c>
      <c r="Z17" s="69">
        <f t="shared" ref="Z17" si="159">T17</f>
        <v>0</v>
      </c>
      <c r="AA17" s="69">
        <f t="shared" ref="AA17" si="160">U17*COS(-0.0026)+(W17-390)*SIN(-0.0026)</f>
        <v>0.51244517451128935</v>
      </c>
      <c r="AB17" s="69">
        <f t="shared" ref="AB17" si="161">V17</f>
        <v>0</v>
      </c>
      <c r="AC17" s="69">
        <f t="shared" ref="AC17" si="162">-U17*SIN(-0.0026)+(W17-390)*COS(0.0026)+390</f>
        <v>202.52154167912047</v>
      </c>
      <c r="AD17" s="69">
        <f t="shared" ref="AD17" si="163">X17</f>
        <v>0</v>
      </c>
      <c r="AE17" s="69">
        <f t="shared" ref="AE17" si="164">Y17-0.0026</f>
        <v>-2.5999999999999999E-3</v>
      </c>
      <c r="AF17" s="69">
        <f t="shared" ref="AF17" si="165">Z17</f>
        <v>0</v>
      </c>
      <c r="AG17" s="69">
        <f t="shared" ref="AG17" si="166">U17*COS(0.0026)+(W17-395)*SIN(0.0026)</f>
        <v>-0.47544532886453234</v>
      </c>
      <c r="AH17" s="69">
        <f t="shared" ref="AH17" si="167">V17</f>
        <v>0</v>
      </c>
      <c r="AI17" s="69">
        <f t="shared" ref="AI17" si="168">-U17*SIN(0.0026)+(W17-395)*COS(0.0026)+395</f>
        <v>202.52142857925742</v>
      </c>
      <c r="AJ17" s="69">
        <f t="shared" ref="AJ17" si="169">X17</f>
        <v>0</v>
      </c>
      <c r="AK17" s="69">
        <f t="shared" ref="AK17" si="170">Y17+0.0026</f>
        <v>2.5999999999999999E-3</v>
      </c>
      <c r="AL17" s="69">
        <f t="shared" ref="AL17" si="171">Z17</f>
        <v>0</v>
      </c>
      <c r="AM17" s="69">
        <f t="shared" ref="AM17" si="172">O17*COS(2.28586*PI()/180)+(Q17+195.2)*SIN(2.28586*PI()/180)+5.8015</f>
        <v>21.66467559455603</v>
      </c>
      <c r="AN17" s="69">
        <f t="shared" ref="AN17" si="173">P17</f>
        <v>0</v>
      </c>
      <c r="AO17" s="69">
        <f t="shared" ref="AO17" si="174">-O17*SIN(2.28586*PI()/180)+(Q17+195.2)*COS(2.28586*PI()/180)+205.9712</f>
        <v>603.37556411379148</v>
      </c>
      <c r="AP17" s="69">
        <f t="shared" ref="AP17" si="175">R17</f>
        <v>0</v>
      </c>
      <c r="AQ17" s="69">
        <f t="shared" ref="AQ17" si="176">S17+2.28586*PI()/180</f>
        <v>3.9895783239637578E-2</v>
      </c>
      <c r="AR17" s="69">
        <f t="shared" ref="AR17" si="177">T17</f>
        <v>0</v>
      </c>
      <c r="AS17" s="69">
        <f t="shared" ref="AS17" si="178">AM17</f>
        <v>21.66467559455603</v>
      </c>
      <c r="AT17" s="69">
        <f t="shared" ref="AT17" si="179">AN17*COS(0.02092*PI()/180)-AO17*SIN(0.02092*PI()/180)-2.4386</f>
        <v>-2.6589062185045407</v>
      </c>
      <c r="AU17" s="69">
        <f t="shared" ref="AU17" si="180">AN17*SIN(0.02092*PI()/180)+AO17*COS(0.02092*PI()/180)+1994.492</f>
        <v>2597.8675238943706</v>
      </c>
      <c r="AV17" s="69">
        <f t="shared" ref="AV17" si="181">AP17+0.000365</f>
        <v>3.6499999999999998E-4</v>
      </c>
      <c r="AW17" s="69">
        <f t="shared" ref="AW17" si="182">AQ17</f>
        <v>3.9895783239637578E-2</v>
      </c>
      <c r="AX17" s="69">
        <f t="shared" ref="AX17" si="183">AR17</f>
        <v>0</v>
      </c>
      <c r="AY17" s="69">
        <f t="shared" ref="AY17" si="184">(AM17+17.5)*COS(-0.483808*PI()/180)+(AO17-1338.818)*SIN(-0.483808*PI()/180)</f>
        <v>45.373312767272452</v>
      </c>
      <c r="AZ17" s="69">
        <f t="shared" ref="AZ17" si="185">AN17+0.11</f>
        <v>0.11</v>
      </c>
      <c r="BA17" s="69">
        <f t="shared" ref="BA17" si="186">-(AM17+17.5)*SIN(-0.483808*PI()/180)+(AO17-1338.818)*COS(-0.483808*PI()/180)</f>
        <v>-735.08551258012824</v>
      </c>
      <c r="BB17" s="69">
        <f t="shared" ref="BB17" si="187">AP17</f>
        <v>0</v>
      </c>
      <c r="BC17" s="69">
        <f t="shared" ref="BC17" si="188">AQ17-0.483808*PI()/180</f>
        <v>3.1451740692148851E-2</v>
      </c>
      <c r="BD17" s="69">
        <f t="shared" ref="BD17" si="189">AR17</f>
        <v>0</v>
      </c>
      <c r="BE17" s="21"/>
    </row>
    <row r="18" spans="1:57">
      <c r="A18" t="str">
        <f t="shared" si="37"/>
        <v>DPS-C4.2599.T6</v>
      </c>
      <c r="B18" t="str">
        <f t="shared" si="0"/>
        <v>SA2_XTD1_DPS-C4</v>
      </c>
      <c r="C18" s="80" t="s">
        <v>184</v>
      </c>
      <c r="D18" s="80" t="s">
        <v>409</v>
      </c>
      <c r="E18" s="80" t="s">
        <v>405</v>
      </c>
      <c r="F18" s="80" t="s">
        <v>405</v>
      </c>
      <c r="G18" s="2" t="s">
        <v>113</v>
      </c>
      <c r="H18" s="80" t="s">
        <v>185</v>
      </c>
      <c r="I18" s="21"/>
      <c r="J18" s="21"/>
      <c r="K18" s="2">
        <v>73</v>
      </c>
      <c r="L18" s="21" t="s">
        <v>321</v>
      </c>
      <c r="M18" s="21"/>
      <c r="N18" s="21"/>
      <c r="O18" s="66">
        <v>0</v>
      </c>
      <c r="P18" s="66">
        <v>0</v>
      </c>
      <c r="Q18" s="66">
        <v>203.492873</v>
      </c>
      <c r="R18" s="66">
        <v>0</v>
      </c>
      <c r="S18" s="66">
        <v>0</v>
      </c>
      <c r="T18" s="66">
        <v>0</v>
      </c>
      <c r="U18" s="69">
        <f t="shared" si="1"/>
        <v>2.5000000000000001E-2</v>
      </c>
      <c r="V18" s="69">
        <f t="shared" si="2"/>
        <v>0</v>
      </c>
      <c r="W18" s="69">
        <f t="shared" si="3"/>
        <v>203.492873</v>
      </c>
      <c r="X18" s="69">
        <f t="shared" si="4"/>
        <v>0</v>
      </c>
      <c r="Y18" s="69">
        <f t="shared" si="5"/>
        <v>0</v>
      </c>
      <c r="Z18" s="69">
        <f t="shared" si="6"/>
        <v>0</v>
      </c>
      <c r="AA18" s="69">
        <f t="shared" si="7"/>
        <v>0.50991789935868825</v>
      </c>
      <c r="AB18" s="69">
        <f t="shared" si="8"/>
        <v>0</v>
      </c>
      <c r="AC18" s="69">
        <f t="shared" si="9"/>
        <v>203.49356839366092</v>
      </c>
      <c r="AD18" s="69">
        <f t="shared" si="10"/>
        <v>0</v>
      </c>
      <c r="AE18" s="69">
        <f t="shared" si="11"/>
        <v>-2.5999999999999999E-3</v>
      </c>
      <c r="AF18" s="69">
        <f t="shared" si="12"/>
        <v>0</v>
      </c>
      <c r="AG18" s="69">
        <f t="shared" si="13"/>
        <v>-0.4729180537119313</v>
      </c>
      <c r="AH18" s="69">
        <f t="shared" si="14"/>
        <v>0</v>
      </c>
      <c r="AI18" s="69">
        <f t="shared" si="15"/>
        <v>203.49345529379787</v>
      </c>
      <c r="AJ18" s="69">
        <f t="shared" si="16"/>
        <v>0</v>
      </c>
      <c r="AK18" s="69">
        <f t="shared" si="17"/>
        <v>2.5999999999999999E-3</v>
      </c>
      <c r="AL18" s="69">
        <f t="shared" si="18"/>
        <v>0</v>
      </c>
      <c r="AM18" s="69">
        <f t="shared" si="19"/>
        <v>21.703445206067631</v>
      </c>
      <c r="AN18" s="69">
        <f t="shared" si="20"/>
        <v>0</v>
      </c>
      <c r="AO18" s="69">
        <f t="shared" si="21"/>
        <v>604.34682063918694</v>
      </c>
      <c r="AP18" s="69">
        <f t="shared" si="22"/>
        <v>0</v>
      </c>
      <c r="AQ18" s="69">
        <f t="shared" si="23"/>
        <v>3.9895783239637578E-2</v>
      </c>
      <c r="AR18" s="69">
        <f t="shared" si="24"/>
        <v>0</v>
      </c>
      <c r="AS18" s="69">
        <f t="shared" si="25"/>
        <v>21.703445206067631</v>
      </c>
      <c r="AT18" s="69">
        <f t="shared" si="26"/>
        <v>-2.6592608464759633</v>
      </c>
      <c r="AU18" s="69">
        <f t="shared" si="27"/>
        <v>2598.8387803550245</v>
      </c>
      <c r="AV18" s="69">
        <f t="shared" si="28"/>
        <v>3.6499999999999998E-4</v>
      </c>
      <c r="AW18" s="69">
        <f t="shared" si="29"/>
        <v>3.9895783239637578E-2</v>
      </c>
      <c r="AX18" s="69">
        <f t="shared" si="30"/>
        <v>0</v>
      </c>
      <c r="AY18" s="69">
        <f t="shared" si="31"/>
        <v>45.403879762656032</v>
      </c>
      <c r="AZ18" s="69">
        <f t="shared" si="32"/>
        <v>0.11</v>
      </c>
      <c r="BA18" s="69">
        <f t="shared" si="33"/>
        <v>-734.11396331236404</v>
      </c>
      <c r="BB18" s="69">
        <f t="shared" si="34"/>
        <v>0</v>
      </c>
      <c r="BC18" s="69">
        <f t="shared" si="35"/>
        <v>3.1451740692148851E-2</v>
      </c>
      <c r="BD18" s="69">
        <f t="shared" si="36"/>
        <v>0</v>
      </c>
      <c r="BE18" s="21"/>
    </row>
    <row r="19" spans="1:57" s="55" customFormat="1">
      <c r="A19" s="55" t="str">
        <f t="shared" si="37"/>
        <v>DPS-DS.2599.T6</v>
      </c>
      <c r="B19" s="55" t="str">
        <f t="shared" si="0"/>
        <v>SA2_XTD1_DPS-DS</v>
      </c>
      <c r="C19" s="2" t="s">
        <v>184</v>
      </c>
      <c r="D19" s="2" t="s">
        <v>409</v>
      </c>
      <c r="E19" s="2" t="s">
        <v>405</v>
      </c>
      <c r="F19" s="2" t="s">
        <v>405</v>
      </c>
      <c r="G19" s="2" t="s">
        <v>113</v>
      </c>
      <c r="H19" s="2" t="s">
        <v>469</v>
      </c>
      <c r="I19" s="1"/>
      <c r="J19" s="1"/>
      <c r="K19" s="2">
        <v>73</v>
      </c>
      <c r="L19" s="1" t="s">
        <v>321</v>
      </c>
      <c r="M19" s="1"/>
      <c r="N19" s="1"/>
      <c r="O19" s="98">
        <v>0</v>
      </c>
      <c r="P19" s="98">
        <v>0</v>
      </c>
      <c r="Q19" s="98">
        <v>203.92</v>
      </c>
      <c r="R19" s="98">
        <v>0</v>
      </c>
      <c r="S19" s="98">
        <v>0</v>
      </c>
      <c r="T19" s="98">
        <v>0</v>
      </c>
      <c r="U19" s="69">
        <f t="shared" si="1"/>
        <v>2.5000000000000001E-2</v>
      </c>
      <c r="V19" s="69">
        <f t="shared" si="2"/>
        <v>0</v>
      </c>
      <c r="W19" s="69">
        <f t="shared" si="3"/>
        <v>203.92</v>
      </c>
      <c r="X19" s="69">
        <f t="shared" si="4"/>
        <v>0</v>
      </c>
      <c r="Y19" s="69">
        <f t="shared" si="5"/>
        <v>0</v>
      </c>
      <c r="Z19" s="69">
        <f t="shared" si="6"/>
        <v>0</v>
      </c>
      <c r="AA19" s="69">
        <f t="shared" si="7"/>
        <v>0.50880737040988522</v>
      </c>
      <c r="AB19" s="69">
        <f t="shared" si="8"/>
        <v>0</v>
      </c>
      <c r="AC19" s="69">
        <f t="shared" si="9"/>
        <v>203.92069394997245</v>
      </c>
      <c r="AD19" s="69">
        <f t="shared" si="10"/>
        <v>0</v>
      </c>
      <c r="AE19" s="69">
        <f t="shared" si="11"/>
        <v>-2.5999999999999999E-3</v>
      </c>
      <c r="AF19" s="69">
        <f t="shared" si="12"/>
        <v>0</v>
      </c>
      <c r="AG19" s="69">
        <f t="shared" si="13"/>
        <v>-0.47180752476312832</v>
      </c>
      <c r="AH19" s="69">
        <f t="shared" si="14"/>
        <v>0</v>
      </c>
      <c r="AI19" s="69">
        <f t="shared" si="15"/>
        <v>203.92058085010939</v>
      </c>
      <c r="AJ19" s="69">
        <f t="shared" si="16"/>
        <v>0</v>
      </c>
      <c r="AK19" s="69">
        <f t="shared" si="17"/>
        <v>2.5999999999999999E-3</v>
      </c>
      <c r="AL19" s="69">
        <f t="shared" si="18"/>
        <v>0</v>
      </c>
      <c r="AM19" s="69">
        <f t="shared" si="19"/>
        <v>21.720481252132174</v>
      </c>
      <c r="AN19" s="69">
        <f t="shared" si="20"/>
        <v>0</v>
      </c>
      <c r="AO19" s="69">
        <f t="shared" si="21"/>
        <v>604.77360776090393</v>
      </c>
      <c r="AP19" s="69">
        <f t="shared" si="22"/>
        <v>0</v>
      </c>
      <c r="AQ19" s="69">
        <f t="shared" si="23"/>
        <v>3.9895783239637578E-2</v>
      </c>
      <c r="AR19" s="69">
        <f t="shared" si="24"/>
        <v>0</v>
      </c>
      <c r="AS19" s="69">
        <f t="shared" si="25"/>
        <v>21.720481252132174</v>
      </c>
      <c r="AT19" s="69">
        <f t="shared" si="26"/>
        <v>-2.6594166762153231</v>
      </c>
      <c r="AU19" s="69">
        <f t="shared" si="27"/>
        <v>2599.265567448293</v>
      </c>
      <c r="AV19" s="69">
        <f t="shared" si="28"/>
        <v>3.6499999999999998E-4</v>
      </c>
      <c r="AW19" s="69">
        <f t="shared" si="29"/>
        <v>3.9895783239637578E-2</v>
      </c>
      <c r="AX19" s="69">
        <f t="shared" si="30"/>
        <v>0</v>
      </c>
      <c r="AY19" s="69">
        <f t="shared" si="31"/>
        <v>45.41731143558507</v>
      </c>
      <c r="AZ19" s="69">
        <f t="shared" si="32"/>
        <v>0.11</v>
      </c>
      <c r="BA19" s="69">
        <f t="shared" si="33"/>
        <v>-733.68704755452495</v>
      </c>
      <c r="BB19" s="69">
        <f t="shared" si="34"/>
        <v>0</v>
      </c>
      <c r="BC19" s="69">
        <f t="shared" si="35"/>
        <v>3.1451740692148851E-2</v>
      </c>
      <c r="BD19" s="69">
        <f t="shared" si="36"/>
        <v>0</v>
      </c>
      <c r="BE19" s="1"/>
    </row>
    <row r="20" spans="1:57">
      <c r="A20" t="str">
        <f t="shared" ref="A20" si="190">IF( H20="", CONCATENATE(G20,".",ROUND(AU20,0),".",C20),CONCATENATE(G20,"-",H20,".",ROUND(AU20,0),".",C20))</f>
        <v>DPS-T7.2600.T6</v>
      </c>
      <c r="B20" t="str">
        <f t="shared" ref="B20" si="191">IF( H20&gt;0, CONCATENATE(D20,"_",F20,"_",G20,"-",H20),CONCATENATE(D20,"_",F20,"_",G20) )</f>
        <v>SA2_XTD1_DPS-T7</v>
      </c>
      <c r="C20" s="80" t="s">
        <v>184</v>
      </c>
      <c r="D20" s="80" t="s">
        <v>409</v>
      </c>
      <c r="E20" s="80" t="s">
        <v>405</v>
      </c>
      <c r="F20" s="80" t="s">
        <v>405</v>
      </c>
      <c r="G20" s="2" t="s">
        <v>113</v>
      </c>
      <c r="H20" s="80" t="s">
        <v>186</v>
      </c>
      <c r="I20" s="21"/>
      <c r="J20" s="21"/>
      <c r="K20" s="2">
        <v>73</v>
      </c>
      <c r="L20" s="21" t="s">
        <v>321</v>
      </c>
      <c r="M20" s="21"/>
      <c r="N20" s="21"/>
      <c r="O20" s="66">
        <v>0</v>
      </c>
      <c r="P20" s="66">
        <v>0</v>
      </c>
      <c r="Q20" s="66">
        <v>204.29782299999999</v>
      </c>
      <c r="R20" s="66">
        <v>0</v>
      </c>
      <c r="S20" s="66">
        <v>0</v>
      </c>
      <c r="T20" s="66">
        <v>0</v>
      </c>
      <c r="U20" s="69">
        <f t="shared" ref="U20" si="192">O20+0.025</f>
        <v>2.5000000000000001E-2</v>
      </c>
      <c r="V20" s="69">
        <f t="shared" ref="V20" si="193">P20</f>
        <v>0</v>
      </c>
      <c r="W20" s="69">
        <f t="shared" ref="W20" si="194">Q20</f>
        <v>204.29782299999999</v>
      </c>
      <c r="X20" s="69">
        <f t="shared" ref="X20" si="195">R20</f>
        <v>0</v>
      </c>
      <c r="Y20" s="69">
        <f t="shared" ref="Y20" si="196">S20</f>
        <v>0</v>
      </c>
      <c r="Z20" s="69">
        <f t="shared" ref="Z20" si="197">T20</f>
        <v>0</v>
      </c>
      <c r="AA20" s="69">
        <f t="shared" ref="AA20" si="198">U20*COS(-0.0026)+(W20-390)*SIN(-0.0026)</f>
        <v>0.50782503171665438</v>
      </c>
      <c r="AB20" s="69">
        <f t="shared" ref="AB20" si="199">V20</f>
        <v>0</v>
      </c>
      <c r="AC20" s="69">
        <f t="shared" ref="AC20" si="200">-U20*SIN(-0.0026)+(W20-390)*COS(0.0026)+390</f>
        <v>204.29851567293144</v>
      </c>
      <c r="AD20" s="69">
        <f t="shared" ref="AD20" si="201">X20</f>
        <v>0</v>
      </c>
      <c r="AE20" s="69">
        <f t="shared" ref="AE20" si="202">Y20-0.0026</f>
        <v>-2.5999999999999999E-3</v>
      </c>
      <c r="AF20" s="69">
        <f t="shared" ref="AF20" si="203">Z20</f>
        <v>0</v>
      </c>
      <c r="AG20" s="69">
        <f t="shared" ref="AG20" si="204">U20*COS(0.0026)+(W20-395)*SIN(0.0026)</f>
        <v>-0.47082518606989743</v>
      </c>
      <c r="AH20" s="69">
        <f t="shared" ref="AH20" si="205">V20</f>
        <v>0</v>
      </c>
      <c r="AI20" s="69">
        <f t="shared" ref="AI20" si="206">-U20*SIN(0.0026)+(W20-395)*COS(0.0026)+395</f>
        <v>204.29840257306839</v>
      </c>
      <c r="AJ20" s="69">
        <f t="shared" ref="AJ20" si="207">X20</f>
        <v>0</v>
      </c>
      <c r="AK20" s="69">
        <f t="shared" ref="AK20" si="208">Y20+0.0026</f>
        <v>2.5999999999999999E-3</v>
      </c>
      <c r="AL20" s="69">
        <f t="shared" ref="AL20" si="209">Z20</f>
        <v>0</v>
      </c>
      <c r="AM20" s="69">
        <f t="shared" ref="AM20" si="210">O20*COS(2.28586*PI()/180)+(Q20+195.2)*SIN(2.28586*PI()/180)+5.8015</f>
        <v>21.735550798267731</v>
      </c>
      <c r="AN20" s="69">
        <f t="shared" ref="AN20" si="211">P20</f>
        <v>0</v>
      </c>
      <c r="AO20" s="69">
        <f t="shared" ref="AO20" si="212">-O20*SIN(2.28586*PI()/180)+(Q20+195.2)*COS(2.28586*PI()/180)+205.9712</f>
        <v>605.15113011535232</v>
      </c>
      <c r="AP20" s="69">
        <f t="shared" ref="AP20" si="213">R20</f>
        <v>0</v>
      </c>
      <c r="AQ20" s="69">
        <f t="shared" ref="AQ20" si="214">S20+2.28586*PI()/180</f>
        <v>3.9895783239637578E-2</v>
      </c>
      <c r="AR20" s="69">
        <f t="shared" ref="AR20" si="215">T20</f>
        <v>0</v>
      </c>
      <c r="AS20" s="69">
        <f t="shared" ref="AS20" si="216">AM20</f>
        <v>21.735550798267731</v>
      </c>
      <c r="AT20" s="69">
        <f t="shared" ref="AT20" si="217">AN20*COS(0.02092*PI()/180)-AO20*SIN(0.02092*PI()/180)-2.4386</f>
        <v>-2.6595545182613987</v>
      </c>
      <c r="AU20" s="69">
        <f t="shared" ref="AU20" si="218">AN20*SIN(0.02092*PI()/180)+AO20*COS(0.02092*PI()/180)+1994.492</f>
        <v>2599.6430897775767</v>
      </c>
      <c r="AV20" s="69">
        <f t="shared" ref="AV20" si="219">AP20+0.000365</f>
        <v>3.6499999999999998E-4</v>
      </c>
      <c r="AW20" s="69">
        <f t="shared" ref="AW20" si="220">AQ20</f>
        <v>3.9895783239637578E-2</v>
      </c>
      <c r="AX20" s="69">
        <f t="shared" ref="AX20" si="221">AR20</f>
        <v>0</v>
      </c>
      <c r="AY20" s="69">
        <f t="shared" ref="AY20" si="222">(AM20+17.5)*COS(-0.483808*PI()/180)+(AO20-1338.818)*SIN(-0.483808*PI()/180)</f>
        <v>45.429192667539652</v>
      </c>
      <c r="AZ20" s="69">
        <f t="shared" ref="AZ20" si="223">AN20+0.11</f>
        <v>0.11</v>
      </c>
      <c r="BA20" s="69">
        <f t="shared" ref="BA20" si="224">-(AM20+17.5)*SIN(-0.483808*PI()/180)+(AO20-1338.818)*COS(-0.483808*PI()/180)</f>
        <v>-733.30941141264202</v>
      </c>
      <c r="BB20" s="69">
        <f t="shared" ref="BB20" si="225">AP20</f>
        <v>0</v>
      </c>
      <c r="BC20" s="69">
        <f t="shared" ref="BC20" si="226">AQ20-0.483808*PI()/180</f>
        <v>3.1451740692148851E-2</v>
      </c>
      <c r="BD20" s="69">
        <f t="shared" ref="BD20" si="227">AR20</f>
        <v>0</v>
      </c>
      <c r="BE20" s="21"/>
    </row>
    <row r="21" spans="1:57">
      <c r="A21" t="str">
        <f t="shared" si="37"/>
        <v>DPS-C5.2600.T6</v>
      </c>
      <c r="B21" t="str">
        <f t="shared" si="0"/>
        <v>SA2_XTD1_DPS-C5</v>
      </c>
      <c r="C21" s="80" t="s">
        <v>184</v>
      </c>
      <c r="D21" s="80" t="s">
        <v>409</v>
      </c>
      <c r="E21" s="80" t="s">
        <v>405</v>
      </c>
      <c r="F21" s="80" t="s">
        <v>405</v>
      </c>
      <c r="G21" s="2" t="s">
        <v>113</v>
      </c>
      <c r="H21" s="80" t="s">
        <v>187</v>
      </c>
      <c r="I21" s="21"/>
      <c r="J21" s="21"/>
      <c r="K21" s="2">
        <v>73</v>
      </c>
      <c r="L21" s="21" t="s">
        <v>321</v>
      </c>
      <c r="M21" s="21"/>
      <c r="N21" s="21"/>
      <c r="O21" s="66">
        <v>0</v>
      </c>
      <c r="P21" s="66">
        <v>0</v>
      </c>
      <c r="Q21" s="66">
        <v>205.10187300000001</v>
      </c>
      <c r="R21" s="66">
        <v>0</v>
      </c>
      <c r="S21" s="66">
        <v>0</v>
      </c>
      <c r="T21" s="66">
        <v>0</v>
      </c>
      <c r="U21" s="69">
        <f t="shared" si="1"/>
        <v>2.5000000000000001E-2</v>
      </c>
      <c r="V21" s="69">
        <f t="shared" si="2"/>
        <v>0</v>
      </c>
      <c r="W21" s="69">
        <f t="shared" si="3"/>
        <v>205.10187300000001</v>
      </c>
      <c r="X21" s="69">
        <f t="shared" si="4"/>
        <v>0</v>
      </c>
      <c r="Y21" s="69">
        <f t="shared" si="5"/>
        <v>0</v>
      </c>
      <c r="Z21" s="69">
        <f t="shared" si="6"/>
        <v>0</v>
      </c>
      <c r="AA21" s="69">
        <f t="shared" si="7"/>
        <v>0.50573450407198395</v>
      </c>
      <c r="AB21" s="69">
        <f t="shared" si="8"/>
        <v>0</v>
      </c>
      <c r="AC21" s="69">
        <f t="shared" si="9"/>
        <v>205.102562955244</v>
      </c>
      <c r="AD21" s="69">
        <f t="shared" si="10"/>
        <v>0</v>
      </c>
      <c r="AE21" s="69">
        <f t="shared" si="11"/>
        <v>-2.5999999999999999E-3</v>
      </c>
      <c r="AF21" s="69">
        <f t="shared" si="12"/>
        <v>0</v>
      </c>
      <c r="AG21" s="69">
        <f t="shared" si="13"/>
        <v>-0.46873465842522705</v>
      </c>
      <c r="AH21" s="69">
        <f t="shared" si="14"/>
        <v>0</v>
      </c>
      <c r="AI21" s="69">
        <f t="shared" si="15"/>
        <v>205.10244985538094</v>
      </c>
      <c r="AJ21" s="69">
        <f t="shared" si="16"/>
        <v>0</v>
      </c>
      <c r="AK21" s="69">
        <f t="shared" si="17"/>
        <v>2.5999999999999999E-3</v>
      </c>
      <c r="AL21" s="69">
        <f t="shared" si="18"/>
        <v>0</v>
      </c>
      <c r="AM21" s="69">
        <f t="shared" si="19"/>
        <v>21.767620493787316</v>
      </c>
      <c r="AN21" s="69">
        <f t="shared" si="20"/>
        <v>0</v>
      </c>
      <c r="AO21" s="69">
        <f t="shared" si="21"/>
        <v>605.95454030767587</v>
      </c>
      <c r="AP21" s="69">
        <f t="shared" si="22"/>
        <v>0</v>
      </c>
      <c r="AQ21" s="69">
        <f t="shared" si="23"/>
        <v>3.9895783239637578E-2</v>
      </c>
      <c r="AR21" s="69">
        <f t="shared" si="24"/>
        <v>0</v>
      </c>
      <c r="AS21" s="69">
        <f t="shared" si="25"/>
        <v>21.767620493787316</v>
      </c>
      <c r="AT21" s="69">
        <f t="shared" si="26"/>
        <v>-2.6598478616977355</v>
      </c>
      <c r="AU21" s="69">
        <f t="shared" si="27"/>
        <v>2600.4464999163474</v>
      </c>
      <c r="AV21" s="69">
        <f t="shared" si="28"/>
        <v>3.6499999999999998E-4</v>
      </c>
      <c r="AW21" s="69">
        <f t="shared" si="29"/>
        <v>3.9895783239637578E-2</v>
      </c>
      <c r="AX21" s="69">
        <f t="shared" si="30"/>
        <v>0</v>
      </c>
      <c r="AY21" s="69">
        <f t="shared" si="31"/>
        <v>45.454477270523284</v>
      </c>
      <c r="AZ21" s="69">
        <f t="shared" si="32"/>
        <v>0.11</v>
      </c>
      <c r="BA21" s="69">
        <f t="shared" si="33"/>
        <v>-732.50575906781125</v>
      </c>
      <c r="BB21" s="69">
        <f t="shared" si="34"/>
        <v>0</v>
      </c>
      <c r="BC21" s="69">
        <f t="shared" si="35"/>
        <v>3.1451740692148851E-2</v>
      </c>
      <c r="BD21" s="69">
        <f t="shared" si="36"/>
        <v>0</v>
      </c>
      <c r="BE21" s="21"/>
    </row>
    <row r="22" spans="1:57">
      <c r="A22" t="str">
        <f t="shared" ref="A22" si="228">IF( H22="", CONCATENATE(G22,".",ROUND(AU22,0),".",C22),CONCATENATE(G22,"-",H22,".",ROUND(AU22,0),".",C22))</f>
        <v>DPS-T8.2601.T6</v>
      </c>
      <c r="B22" t="str">
        <f t="shared" ref="B22" si="229">IF( H22&gt;0, CONCATENATE(D22,"_",F22,"_",G22,"-",H22),CONCATENATE(D22,"_",F22,"_",G22) )</f>
        <v>SA2_XTD1_DPS-T8</v>
      </c>
      <c r="C22" s="80" t="s">
        <v>184</v>
      </c>
      <c r="D22" s="80" t="s">
        <v>409</v>
      </c>
      <c r="E22" s="80" t="s">
        <v>405</v>
      </c>
      <c r="F22" s="80" t="s">
        <v>405</v>
      </c>
      <c r="G22" s="2" t="s">
        <v>113</v>
      </c>
      <c r="H22" s="80" t="s">
        <v>188</v>
      </c>
      <c r="I22" s="21"/>
      <c r="J22" s="21"/>
      <c r="K22" s="2">
        <v>73</v>
      </c>
      <c r="L22" s="21" t="s">
        <v>321</v>
      </c>
      <c r="M22" s="21"/>
      <c r="N22" s="21"/>
      <c r="O22" s="66">
        <v>0</v>
      </c>
      <c r="P22" s="66">
        <v>0</v>
      </c>
      <c r="Q22" s="66">
        <v>206.010423</v>
      </c>
      <c r="R22" s="66">
        <v>0</v>
      </c>
      <c r="S22" s="66">
        <v>0</v>
      </c>
      <c r="T22" s="66">
        <v>0</v>
      </c>
      <c r="U22" s="69">
        <f t="shared" ref="U22" si="230">O22+0.025</f>
        <v>2.5000000000000001E-2</v>
      </c>
      <c r="V22" s="69">
        <f t="shared" ref="V22" si="231">P22</f>
        <v>0</v>
      </c>
      <c r="W22" s="69">
        <f t="shared" ref="W22" si="232">Q22</f>
        <v>206.010423</v>
      </c>
      <c r="X22" s="69">
        <f t="shared" ref="X22" si="233">R22</f>
        <v>0</v>
      </c>
      <c r="Y22" s="69">
        <f t="shared" ref="Y22" si="234">S22</f>
        <v>0</v>
      </c>
      <c r="Z22" s="69">
        <f t="shared" ref="Z22" si="235">T22</f>
        <v>0</v>
      </c>
      <c r="AA22" s="69">
        <f t="shared" ref="AA22" si="236">U22*COS(-0.0026)+(W22-390)*SIN(-0.0026)</f>
        <v>0.50337227673342888</v>
      </c>
      <c r="AB22" s="69">
        <f t="shared" ref="AB22" si="237">V22</f>
        <v>0</v>
      </c>
      <c r="AC22" s="69">
        <f t="shared" ref="AC22" si="238">-U22*SIN(-0.0026)+(W22-390)*COS(0.0026)+390</f>
        <v>206.01110988434669</v>
      </c>
      <c r="AD22" s="69">
        <f t="shared" ref="AD22" si="239">X22</f>
        <v>0</v>
      </c>
      <c r="AE22" s="69">
        <f t="shared" ref="AE22" si="240">Y22-0.0026</f>
        <v>-2.5999999999999999E-3</v>
      </c>
      <c r="AF22" s="69">
        <f t="shared" ref="AF22" si="241">Z22</f>
        <v>0</v>
      </c>
      <c r="AG22" s="69">
        <f t="shared" ref="AG22" si="242">U22*COS(0.0026)+(W22-395)*SIN(0.0026)</f>
        <v>-0.46637243108667198</v>
      </c>
      <c r="AH22" s="69">
        <f t="shared" ref="AH22" si="243">V22</f>
        <v>0</v>
      </c>
      <c r="AI22" s="69">
        <f t="shared" ref="AI22" si="244">-U22*SIN(0.0026)+(W22-395)*COS(0.0026)+395</f>
        <v>206.01099678448367</v>
      </c>
      <c r="AJ22" s="69">
        <f t="shared" ref="AJ22" si="245">X22</f>
        <v>0</v>
      </c>
      <c r="AK22" s="69">
        <f t="shared" ref="AK22" si="246">Y22+0.0026</f>
        <v>2.5999999999999999E-3</v>
      </c>
      <c r="AL22" s="69">
        <f t="shared" ref="AL22" si="247">Z22</f>
        <v>0</v>
      </c>
      <c r="AM22" s="69">
        <f t="shared" ref="AM22" si="248">O22*COS(2.28586*PI()/180)+(Q22+195.2)*SIN(2.28586*PI()/180)+5.8015</f>
        <v>21.803858192766633</v>
      </c>
      <c r="AN22" s="69">
        <f t="shared" ref="AN22" si="249">P22</f>
        <v>0</v>
      </c>
      <c r="AO22" s="69">
        <f t="shared" ref="AO22" si="250">-O22*SIN(2.28586*PI()/180)+(Q22+195.2)*COS(2.28586*PI()/180)+205.9712</f>
        <v>606.86236734608826</v>
      </c>
      <c r="AP22" s="69">
        <f t="shared" ref="AP22" si="251">R22</f>
        <v>0</v>
      </c>
      <c r="AQ22" s="69">
        <f t="shared" ref="AQ22" si="252">S22+2.28586*PI()/180</f>
        <v>3.9895783239637578E-2</v>
      </c>
      <c r="AR22" s="69">
        <f t="shared" ref="AR22" si="253">T22</f>
        <v>0</v>
      </c>
      <c r="AS22" s="69">
        <f t="shared" ref="AS22" si="254">AM22</f>
        <v>21.803858192766633</v>
      </c>
      <c r="AT22" s="69">
        <f t="shared" ref="AT22" si="255">AN22*COS(0.02092*PI()/180)-AO22*SIN(0.02092*PI()/180)-2.4386</f>
        <v>-2.6601793301127392</v>
      </c>
      <c r="AU22" s="69">
        <f t="shared" ref="AU22" si="256">AN22*SIN(0.02092*PI()/180)+AO22*COS(0.02092*PI()/180)+1994.492</f>
        <v>2601.3543268942462</v>
      </c>
      <c r="AV22" s="69">
        <f t="shared" ref="AV22" si="257">AP22+0.000365</f>
        <v>3.6499999999999998E-4</v>
      </c>
      <c r="AW22" s="69">
        <f t="shared" ref="AW22" si="258">AQ22</f>
        <v>3.9895783239637578E-2</v>
      </c>
      <c r="AX22" s="69">
        <f t="shared" ref="AX22" si="259">AR22</f>
        <v>0</v>
      </c>
      <c r="AY22" s="69">
        <f t="shared" ref="AY22" si="260">(AM22+17.5)*COS(-0.483808*PI()/180)+(AO22-1338.818)*SIN(-0.483808*PI()/180)</f>
        <v>45.483048038561058</v>
      </c>
      <c r="AZ22" s="69">
        <f t="shared" ref="AZ22" si="261">AN22+0.11</f>
        <v>0.11</v>
      </c>
      <c r="BA22" s="69">
        <f t="shared" ref="BA22" si="262">-(AM22+17.5)*SIN(-0.483808*PI()/180)+(AO22-1338.818)*COS(-0.483808*PI()/180)</f>
        <v>-731.59765840504656</v>
      </c>
      <c r="BB22" s="69">
        <f t="shared" ref="BB22" si="263">AP22</f>
        <v>0</v>
      </c>
      <c r="BC22" s="69">
        <f t="shared" ref="BC22" si="264">AQ22-0.483808*PI()/180</f>
        <v>3.1451740692148851E-2</v>
      </c>
      <c r="BD22" s="69">
        <f t="shared" ref="BD22" si="265">AR22</f>
        <v>0</v>
      </c>
      <c r="BE22" s="21"/>
    </row>
    <row r="23" spans="1:57">
      <c r="A23" t="str">
        <f t="shared" si="37"/>
        <v>DPS-C6.2602.T6</v>
      </c>
      <c r="B23" t="str">
        <f t="shared" si="0"/>
        <v>SA2_XTD1_DPS-C6</v>
      </c>
      <c r="C23" s="80" t="s">
        <v>184</v>
      </c>
      <c r="D23" s="80" t="s">
        <v>409</v>
      </c>
      <c r="E23" s="80" t="s">
        <v>405</v>
      </c>
      <c r="F23" s="80" t="s">
        <v>405</v>
      </c>
      <c r="G23" s="2" t="s">
        <v>113</v>
      </c>
      <c r="H23" s="80" t="s">
        <v>189</v>
      </c>
      <c r="I23" s="21"/>
      <c r="J23" s="21"/>
      <c r="K23" s="2">
        <v>73</v>
      </c>
      <c r="L23" s="21" t="s">
        <v>321</v>
      </c>
      <c r="M23" s="21"/>
      <c r="N23" s="21"/>
      <c r="O23" s="66">
        <v>0</v>
      </c>
      <c r="P23" s="66">
        <v>0</v>
      </c>
      <c r="Q23" s="66">
        <v>206.723873</v>
      </c>
      <c r="R23" s="66">
        <v>0</v>
      </c>
      <c r="S23" s="66">
        <v>0</v>
      </c>
      <c r="T23" s="66">
        <v>0</v>
      </c>
      <c r="U23" s="69">
        <f t="shared" si="1"/>
        <v>2.5000000000000001E-2</v>
      </c>
      <c r="V23" s="69">
        <f t="shared" si="2"/>
        <v>0</v>
      </c>
      <c r="W23" s="69">
        <f t="shared" si="3"/>
        <v>206.723873</v>
      </c>
      <c r="X23" s="69">
        <f t="shared" si="4"/>
        <v>0</v>
      </c>
      <c r="Y23" s="69">
        <f t="shared" si="5"/>
        <v>0</v>
      </c>
      <c r="Z23" s="69">
        <f t="shared" si="6"/>
        <v>0</v>
      </c>
      <c r="AA23" s="69">
        <f t="shared" si="7"/>
        <v>0.5015173088233611</v>
      </c>
      <c r="AB23" s="69">
        <f t="shared" si="8"/>
        <v>0</v>
      </c>
      <c r="AC23" s="69">
        <f t="shared" si="9"/>
        <v>206.72455747288706</v>
      </c>
      <c r="AD23" s="69">
        <f t="shared" si="10"/>
        <v>0</v>
      </c>
      <c r="AE23" s="69">
        <f t="shared" si="11"/>
        <v>-2.5999999999999999E-3</v>
      </c>
      <c r="AF23" s="69">
        <f t="shared" si="12"/>
        <v>0</v>
      </c>
      <c r="AG23" s="69">
        <f t="shared" si="13"/>
        <v>-0.46451746317660414</v>
      </c>
      <c r="AH23" s="69">
        <f t="shared" si="14"/>
        <v>0</v>
      </c>
      <c r="AI23" s="69">
        <f t="shared" si="15"/>
        <v>206.724444373024</v>
      </c>
      <c r="AJ23" s="69">
        <f t="shared" si="16"/>
        <v>0</v>
      </c>
      <c r="AK23" s="69">
        <f t="shared" si="17"/>
        <v>2.5999999999999999E-3</v>
      </c>
      <c r="AL23" s="69">
        <f t="shared" si="18"/>
        <v>0</v>
      </c>
      <c r="AM23" s="69">
        <f t="shared" si="19"/>
        <v>21.832314289114432</v>
      </c>
      <c r="AN23" s="69">
        <f t="shared" si="20"/>
        <v>0</v>
      </c>
      <c r="AO23" s="69">
        <f t="shared" si="21"/>
        <v>607.57524963165906</v>
      </c>
      <c r="AP23" s="69">
        <f t="shared" si="22"/>
        <v>0</v>
      </c>
      <c r="AQ23" s="69">
        <f t="shared" si="23"/>
        <v>3.9895783239637578E-2</v>
      </c>
      <c r="AR23" s="69">
        <f t="shared" si="24"/>
        <v>0</v>
      </c>
      <c r="AS23" s="69">
        <f t="shared" si="25"/>
        <v>21.832314289114432</v>
      </c>
      <c r="AT23" s="69">
        <f t="shared" si="26"/>
        <v>-2.6604396197398201</v>
      </c>
      <c r="AU23" s="69">
        <f t="shared" si="27"/>
        <v>2602.0672091322981</v>
      </c>
      <c r="AV23" s="69">
        <f t="shared" si="28"/>
        <v>3.6499999999999998E-4</v>
      </c>
      <c r="AW23" s="69">
        <f t="shared" si="29"/>
        <v>3.9895783239637578E-2</v>
      </c>
      <c r="AX23" s="69">
        <f t="shared" si="30"/>
        <v>0</v>
      </c>
      <c r="AY23" s="69">
        <f t="shared" si="31"/>
        <v>45.50548358361258</v>
      </c>
      <c r="AZ23" s="69">
        <f t="shared" si="32"/>
        <v>0.11</v>
      </c>
      <c r="BA23" s="69">
        <f t="shared" si="33"/>
        <v>-730.88456125260643</v>
      </c>
      <c r="BB23" s="69">
        <f t="shared" si="34"/>
        <v>0</v>
      </c>
      <c r="BC23" s="69">
        <f t="shared" si="35"/>
        <v>3.1451740692148851E-2</v>
      </c>
      <c r="BD23" s="69">
        <f t="shared" si="36"/>
        <v>0</v>
      </c>
      <c r="BE23" s="21"/>
    </row>
    <row r="24" spans="1:57">
      <c r="A24" t="str">
        <f t="shared" si="37"/>
        <v>ATT.2623.T6</v>
      </c>
      <c r="B24" t="str">
        <f t="shared" si="0"/>
        <v>SA2_XDT1_ATT</v>
      </c>
      <c r="C24" s="80" t="s">
        <v>184</v>
      </c>
      <c r="D24" s="80" t="s">
        <v>409</v>
      </c>
      <c r="E24" s="80" t="s">
        <v>405</v>
      </c>
      <c r="F24" s="80" t="s">
        <v>407</v>
      </c>
      <c r="G24" s="2" t="s">
        <v>79</v>
      </c>
      <c r="H24" s="80"/>
      <c r="I24" s="21"/>
      <c r="J24" s="21"/>
      <c r="K24" s="2">
        <v>73</v>
      </c>
      <c r="L24" s="21" t="s">
        <v>322</v>
      </c>
      <c r="M24" s="21"/>
      <c r="N24" s="21"/>
      <c r="O24" s="66">
        <v>0</v>
      </c>
      <c r="P24" s="66">
        <v>0</v>
      </c>
      <c r="Q24" s="66">
        <v>227.57499999999999</v>
      </c>
      <c r="R24" s="66">
        <v>0</v>
      </c>
      <c r="S24" s="66">
        <v>0</v>
      </c>
      <c r="T24" s="66">
        <v>0</v>
      </c>
      <c r="U24" s="69">
        <f t="shared" si="1"/>
        <v>2.5000000000000001E-2</v>
      </c>
      <c r="V24" s="69">
        <f t="shared" si="2"/>
        <v>0</v>
      </c>
      <c r="W24" s="69">
        <f t="shared" si="3"/>
        <v>227.57499999999999</v>
      </c>
      <c r="X24" s="69">
        <f t="shared" si="4"/>
        <v>0</v>
      </c>
      <c r="Y24" s="69">
        <f t="shared" si="5"/>
        <v>0</v>
      </c>
      <c r="Z24" s="69">
        <f t="shared" si="6"/>
        <v>0</v>
      </c>
      <c r="AA24" s="69">
        <f t="shared" si="7"/>
        <v>0.4473044397032418</v>
      </c>
      <c r="AB24" s="69">
        <f t="shared" si="8"/>
        <v>0</v>
      </c>
      <c r="AC24" s="69">
        <f t="shared" si="9"/>
        <v>227.57561399611748</v>
      </c>
      <c r="AD24" s="69">
        <f t="shared" si="10"/>
        <v>0</v>
      </c>
      <c r="AE24" s="69">
        <f t="shared" si="11"/>
        <v>-2.5999999999999999E-3</v>
      </c>
      <c r="AF24" s="69">
        <f t="shared" si="12"/>
        <v>0</v>
      </c>
      <c r="AG24" s="69">
        <f t="shared" si="13"/>
        <v>-0.41030459405648489</v>
      </c>
      <c r="AH24" s="69">
        <f t="shared" si="14"/>
        <v>0</v>
      </c>
      <c r="AI24" s="69">
        <f t="shared" si="15"/>
        <v>227.57550089625445</v>
      </c>
      <c r="AJ24" s="69">
        <f t="shared" si="16"/>
        <v>0</v>
      </c>
      <c r="AK24" s="69">
        <f t="shared" si="17"/>
        <v>2.5999999999999999E-3</v>
      </c>
      <c r="AL24" s="69">
        <f t="shared" si="18"/>
        <v>0</v>
      </c>
      <c r="AM24" s="69">
        <f t="shared" si="19"/>
        <v>22.663965671653084</v>
      </c>
      <c r="AN24" s="69">
        <f t="shared" si="20"/>
        <v>0</v>
      </c>
      <c r="AO24" s="69">
        <f t="shared" si="21"/>
        <v>628.40978473921655</v>
      </c>
      <c r="AP24" s="69">
        <f t="shared" si="22"/>
        <v>0</v>
      </c>
      <c r="AQ24" s="69">
        <f t="shared" si="23"/>
        <v>3.9895783239637578E-2</v>
      </c>
      <c r="AR24" s="69">
        <f t="shared" si="24"/>
        <v>0</v>
      </c>
      <c r="AS24" s="69">
        <f t="shared" si="25"/>
        <v>22.663965671653084</v>
      </c>
      <c r="AT24" s="69">
        <f t="shared" si="26"/>
        <v>-2.6680467850226695</v>
      </c>
      <c r="AU24" s="69">
        <f t="shared" si="27"/>
        <v>2622.9017428510806</v>
      </c>
      <c r="AV24" s="69">
        <f t="shared" si="28"/>
        <v>3.6499999999999998E-4</v>
      </c>
      <c r="AW24" s="69">
        <f t="shared" si="29"/>
        <v>3.9895783239637578E-2</v>
      </c>
      <c r="AX24" s="69">
        <f t="shared" si="30"/>
        <v>0</v>
      </c>
      <c r="AY24" s="69">
        <f t="shared" si="31"/>
        <v>46.161179706933517</v>
      </c>
      <c r="AZ24" s="69">
        <f t="shared" si="32"/>
        <v>0.11</v>
      </c>
      <c r="BA24" s="69">
        <f t="shared" si="33"/>
        <v>-710.04374649492513</v>
      </c>
      <c r="BB24" s="69">
        <f t="shared" si="34"/>
        <v>0</v>
      </c>
      <c r="BC24" s="69">
        <f t="shared" si="35"/>
        <v>3.1451740692148851E-2</v>
      </c>
      <c r="BD24" s="69">
        <f t="shared" si="36"/>
        <v>0</v>
      </c>
      <c r="BE24" s="21"/>
    </row>
    <row r="25" spans="1:57">
      <c r="A25" t="str">
        <f t="shared" si="37"/>
        <v>CRL.2624.T6</v>
      </c>
      <c r="B25" t="str">
        <f t="shared" si="0"/>
        <v>SA2_XTD1_CRL</v>
      </c>
      <c r="C25" s="80" t="s">
        <v>184</v>
      </c>
      <c r="D25" s="80" t="s">
        <v>409</v>
      </c>
      <c r="E25" s="80" t="s">
        <v>405</v>
      </c>
      <c r="F25" s="80" t="s">
        <v>405</v>
      </c>
      <c r="G25" s="2" t="s">
        <v>80</v>
      </c>
      <c r="H25" s="80"/>
      <c r="I25" s="21"/>
      <c r="J25" s="21"/>
      <c r="K25" s="2">
        <v>83</v>
      </c>
      <c r="L25" s="21" t="s">
        <v>323</v>
      </c>
      <c r="M25" s="21"/>
      <c r="N25" s="21"/>
      <c r="O25" s="66">
        <v>0</v>
      </c>
      <c r="P25" s="66">
        <v>0</v>
      </c>
      <c r="Q25" s="66">
        <v>229</v>
      </c>
      <c r="R25" s="66">
        <v>0</v>
      </c>
      <c r="S25" s="66">
        <v>0</v>
      </c>
      <c r="T25" s="66">
        <v>0</v>
      </c>
      <c r="U25" s="69">
        <f t="shared" si="1"/>
        <v>2.5000000000000001E-2</v>
      </c>
      <c r="V25" s="69">
        <f t="shared" si="2"/>
        <v>0</v>
      </c>
      <c r="W25" s="69">
        <f t="shared" si="3"/>
        <v>229</v>
      </c>
      <c r="X25" s="69">
        <f t="shared" si="4"/>
        <v>0</v>
      </c>
      <c r="Y25" s="69">
        <f t="shared" si="5"/>
        <v>0</v>
      </c>
      <c r="Z25" s="69">
        <f t="shared" si="6"/>
        <v>0</v>
      </c>
      <c r="AA25" s="69">
        <f t="shared" si="7"/>
        <v>0.44359944387754036</v>
      </c>
      <c r="AB25" s="69">
        <f t="shared" si="8"/>
        <v>0</v>
      </c>
      <c r="AC25" s="69">
        <f t="shared" si="9"/>
        <v>229.00060917962023</v>
      </c>
      <c r="AD25" s="69">
        <f t="shared" si="10"/>
        <v>0</v>
      </c>
      <c r="AE25" s="69">
        <f t="shared" si="11"/>
        <v>-2.5999999999999999E-3</v>
      </c>
      <c r="AF25" s="69">
        <f t="shared" si="12"/>
        <v>0</v>
      </c>
      <c r="AG25" s="69">
        <f t="shared" si="13"/>
        <v>-0.40659959823078345</v>
      </c>
      <c r="AH25" s="69">
        <f t="shared" si="14"/>
        <v>0</v>
      </c>
      <c r="AI25" s="69">
        <f t="shared" si="15"/>
        <v>229.00049607975717</v>
      </c>
      <c r="AJ25" s="69">
        <f t="shared" si="16"/>
        <v>0</v>
      </c>
      <c r="AK25" s="69">
        <f t="shared" si="17"/>
        <v>2.5999999999999999E-3</v>
      </c>
      <c r="AL25" s="69">
        <f t="shared" si="18"/>
        <v>0</v>
      </c>
      <c r="AM25" s="69">
        <f t="shared" si="19"/>
        <v>22.7208020824676</v>
      </c>
      <c r="AN25" s="69">
        <f t="shared" si="20"/>
        <v>0</v>
      </c>
      <c r="AO25" s="69">
        <f t="shared" si="21"/>
        <v>629.83365082224759</v>
      </c>
      <c r="AP25" s="69">
        <f t="shared" si="22"/>
        <v>0</v>
      </c>
      <c r="AQ25" s="69">
        <f t="shared" si="23"/>
        <v>3.9895783239637578E-2</v>
      </c>
      <c r="AR25" s="69">
        <f t="shared" si="24"/>
        <v>0</v>
      </c>
      <c r="AS25" s="69">
        <f t="shared" si="25"/>
        <v>22.7208020824676</v>
      </c>
      <c r="AT25" s="69">
        <f t="shared" si="26"/>
        <v>-2.6685666710954012</v>
      </c>
      <c r="AU25" s="69">
        <f t="shared" si="27"/>
        <v>2624.3256088392004</v>
      </c>
      <c r="AV25" s="69">
        <f t="shared" si="28"/>
        <v>3.6499999999999998E-4</v>
      </c>
      <c r="AW25" s="69">
        <f t="shared" si="29"/>
        <v>3.9895783239637578E-2</v>
      </c>
      <c r="AX25" s="69">
        <f t="shared" si="30"/>
        <v>0</v>
      </c>
      <c r="AY25" s="69">
        <f t="shared" si="31"/>
        <v>46.205991048581012</v>
      </c>
      <c r="AZ25" s="69">
        <f t="shared" si="32"/>
        <v>0.11</v>
      </c>
      <c r="BA25" s="69">
        <f t="shared" si="33"/>
        <v>-708.61945125037084</v>
      </c>
      <c r="BB25" s="69">
        <f t="shared" si="34"/>
        <v>0</v>
      </c>
      <c r="BC25" s="69">
        <f t="shared" si="35"/>
        <v>3.1451740692148851E-2</v>
      </c>
      <c r="BD25" s="69">
        <f t="shared" si="36"/>
        <v>0</v>
      </c>
      <c r="BE25" s="21"/>
    </row>
    <row r="26" spans="1:57">
      <c r="A26" t="str">
        <f t="shared" si="37"/>
        <v>PIPE.2625.T6</v>
      </c>
      <c r="B26" t="str">
        <f t="shared" si="0"/>
        <v>SA2_XDT1_PIPE</v>
      </c>
      <c r="C26" s="80" t="s">
        <v>184</v>
      </c>
      <c r="D26" s="80" t="s">
        <v>409</v>
      </c>
      <c r="E26" s="80" t="s">
        <v>405</v>
      </c>
      <c r="F26" s="80" t="s">
        <v>407</v>
      </c>
      <c r="G26" s="2" t="s">
        <v>148</v>
      </c>
      <c r="H26" s="80"/>
      <c r="I26" s="21"/>
      <c r="J26" s="21"/>
      <c r="K26" s="2">
        <v>73</v>
      </c>
      <c r="L26" s="21" t="s">
        <v>324</v>
      </c>
      <c r="M26" s="21"/>
      <c r="N26" s="21"/>
      <c r="O26" s="66">
        <v>0</v>
      </c>
      <c r="P26" s="66">
        <v>0</v>
      </c>
      <c r="Q26" s="66">
        <v>229.75</v>
      </c>
      <c r="R26" s="66">
        <v>0</v>
      </c>
      <c r="S26" s="66">
        <v>0</v>
      </c>
      <c r="T26" s="66">
        <v>0</v>
      </c>
      <c r="U26" s="69">
        <f t="shared" si="1"/>
        <v>2.5000000000000001E-2</v>
      </c>
      <c r="V26" s="69">
        <f t="shared" si="2"/>
        <v>0</v>
      </c>
      <c r="W26" s="69">
        <f t="shared" si="3"/>
        <v>229.75</v>
      </c>
      <c r="X26" s="69">
        <f t="shared" si="4"/>
        <v>0</v>
      </c>
      <c r="Y26" s="69">
        <f t="shared" si="5"/>
        <v>0</v>
      </c>
      <c r="Z26" s="69">
        <f t="shared" si="6"/>
        <v>0</v>
      </c>
      <c r="AA26" s="69">
        <f t="shared" si="7"/>
        <v>0.4416494460745396</v>
      </c>
      <c r="AB26" s="69">
        <f t="shared" si="8"/>
        <v>0</v>
      </c>
      <c r="AC26" s="69">
        <f t="shared" si="9"/>
        <v>229.75060664462166</v>
      </c>
      <c r="AD26" s="69">
        <f t="shared" si="10"/>
        <v>0</v>
      </c>
      <c r="AE26" s="69">
        <f t="shared" si="11"/>
        <v>-2.5999999999999999E-3</v>
      </c>
      <c r="AF26" s="69">
        <f t="shared" si="12"/>
        <v>0</v>
      </c>
      <c r="AG26" s="69">
        <f t="shared" si="13"/>
        <v>-0.4046496004277827</v>
      </c>
      <c r="AH26" s="69">
        <f t="shared" si="14"/>
        <v>0</v>
      </c>
      <c r="AI26" s="69">
        <f t="shared" si="15"/>
        <v>229.7504935447586</v>
      </c>
      <c r="AJ26" s="69">
        <f t="shared" si="16"/>
        <v>0</v>
      </c>
      <c r="AK26" s="69">
        <f t="shared" si="17"/>
        <v>2.5999999999999999E-3</v>
      </c>
      <c r="AL26" s="69">
        <f t="shared" si="18"/>
        <v>0</v>
      </c>
      <c r="AM26" s="69">
        <f t="shared" si="19"/>
        <v>22.750715982896288</v>
      </c>
      <c r="AN26" s="69">
        <f t="shared" si="20"/>
        <v>0</v>
      </c>
      <c r="AO26" s="69">
        <f t="shared" si="21"/>
        <v>630.58305402384281</v>
      </c>
      <c r="AP26" s="69">
        <f t="shared" si="22"/>
        <v>0</v>
      </c>
      <c r="AQ26" s="69">
        <f t="shared" si="23"/>
        <v>3.9895783239637578E-2</v>
      </c>
      <c r="AR26" s="69">
        <f t="shared" si="24"/>
        <v>0</v>
      </c>
      <c r="AS26" s="69">
        <f t="shared" si="25"/>
        <v>22.750715982896288</v>
      </c>
      <c r="AT26" s="69">
        <f t="shared" si="26"/>
        <v>-2.6688402953442076</v>
      </c>
      <c r="AU26" s="69">
        <f t="shared" si="27"/>
        <v>2625.0750119908425</v>
      </c>
      <c r="AV26" s="69">
        <f t="shared" si="28"/>
        <v>3.6499999999999998E-4</v>
      </c>
      <c r="AW26" s="69">
        <f t="shared" si="29"/>
        <v>3.9895783239637578E-2</v>
      </c>
      <c r="AX26" s="69">
        <f t="shared" si="30"/>
        <v>0</v>
      </c>
      <c r="AY26" s="69">
        <f t="shared" si="31"/>
        <v>46.229575965237586</v>
      </c>
      <c r="AZ26" s="69">
        <f t="shared" si="32"/>
        <v>0.11</v>
      </c>
      <c r="BA26" s="69">
        <f t="shared" si="33"/>
        <v>-707.86982217428954</v>
      </c>
      <c r="BB26" s="69">
        <f t="shared" si="34"/>
        <v>0</v>
      </c>
      <c r="BC26" s="69">
        <f t="shared" si="35"/>
        <v>3.1451740692148851E-2</v>
      </c>
      <c r="BD26" s="69">
        <f t="shared" si="36"/>
        <v>0</v>
      </c>
      <c r="BE26" s="21"/>
    </row>
    <row r="27" spans="1:57">
      <c r="A27" t="str">
        <f t="shared" si="37"/>
        <v>PIPE.2637.T6</v>
      </c>
      <c r="B27" t="str">
        <f t="shared" si="0"/>
        <v>SA2_XTD1_PIPE</v>
      </c>
      <c r="C27" s="80" t="s">
        <v>184</v>
      </c>
      <c r="D27" s="80" t="s">
        <v>409</v>
      </c>
      <c r="E27" s="80" t="s">
        <v>405</v>
      </c>
      <c r="F27" s="80" t="s">
        <v>405</v>
      </c>
      <c r="G27" s="2" t="s">
        <v>148</v>
      </c>
      <c r="H27" s="80"/>
      <c r="I27" s="21"/>
      <c r="J27" s="21"/>
      <c r="K27" s="2">
        <v>73</v>
      </c>
      <c r="L27" s="21" t="s">
        <v>324</v>
      </c>
      <c r="M27" s="21"/>
      <c r="N27" s="21"/>
      <c r="O27" s="66">
        <v>0</v>
      </c>
      <c r="P27" s="66">
        <v>0</v>
      </c>
      <c r="Q27" s="66">
        <v>241.63050000000001</v>
      </c>
      <c r="R27" s="66">
        <v>0</v>
      </c>
      <c r="S27" s="66">
        <v>0</v>
      </c>
      <c r="T27" s="66">
        <v>0</v>
      </c>
      <c r="U27" s="69">
        <f t="shared" si="1"/>
        <v>2.5000000000000001E-2</v>
      </c>
      <c r="V27" s="69">
        <f t="shared" si="2"/>
        <v>0</v>
      </c>
      <c r="W27" s="69">
        <f t="shared" si="3"/>
        <v>241.63050000000001</v>
      </c>
      <c r="X27" s="69">
        <f t="shared" si="4"/>
        <v>0</v>
      </c>
      <c r="Y27" s="69">
        <f t="shared" si="5"/>
        <v>0</v>
      </c>
      <c r="Z27" s="69">
        <f t="shared" si="6"/>
        <v>0</v>
      </c>
      <c r="AA27" s="69">
        <f t="shared" si="7"/>
        <v>0.41076018087647248</v>
      </c>
      <c r="AB27" s="69">
        <f t="shared" si="8"/>
        <v>0</v>
      </c>
      <c r="AC27" s="69">
        <f t="shared" si="9"/>
        <v>241.63106648855427</v>
      </c>
      <c r="AD27" s="69">
        <f t="shared" si="10"/>
        <v>0</v>
      </c>
      <c r="AE27" s="69">
        <f t="shared" si="11"/>
        <v>-2.5999999999999999E-3</v>
      </c>
      <c r="AF27" s="69">
        <f t="shared" si="12"/>
        <v>0</v>
      </c>
      <c r="AG27" s="69">
        <f t="shared" si="13"/>
        <v>-0.37376033522971558</v>
      </c>
      <c r="AH27" s="69">
        <f t="shared" si="14"/>
        <v>0</v>
      </c>
      <c r="AI27" s="69">
        <f t="shared" si="15"/>
        <v>241.63095338869124</v>
      </c>
      <c r="AJ27" s="69">
        <f t="shared" si="16"/>
        <v>0</v>
      </c>
      <c r="AK27" s="69">
        <f t="shared" si="17"/>
        <v>2.5999999999999999E-3</v>
      </c>
      <c r="AL27" s="69">
        <f t="shared" si="18"/>
        <v>0</v>
      </c>
      <c r="AM27" s="69">
        <f t="shared" si="19"/>
        <v>23.224572108287042</v>
      </c>
      <c r="AN27" s="69">
        <f t="shared" si="20"/>
        <v>0</v>
      </c>
      <c r="AO27" s="69">
        <f t="shared" si="21"/>
        <v>642.4541003392452</v>
      </c>
      <c r="AP27" s="69">
        <f t="shared" si="22"/>
        <v>0</v>
      </c>
      <c r="AQ27" s="69">
        <f t="shared" si="23"/>
        <v>3.9895783239637578E-2</v>
      </c>
      <c r="AR27" s="69">
        <f t="shared" si="24"/>
        <v>0</v>
      </c>
      <c r="AS27" s="69">
        <f t="shared" si="25"/>
        <v>23.224572108287042</v>
      </c>
      <c r="AT27" s="69">
        <f t="shared" si="26"/>
        <v>-2.6731746858614631</v>
      </c>
      <c r="AU27" s="69">
        <f t="shared" si="27"/>
        <v>2636.9460575149524</v>
      </c>
      <c r="AV27" s="69">
        <f t="shared" si="28"/>
        <v>3.6499999999999998E-4</v>
      </c>
      <c r="AW27" s="69">
        <f t="shared" si="29"/>
        <v>3.9895783239637578E-2</v>
      </c>
      <c r="AX27" s="69">
        <f t="shared" si="30"/>
        <v>0</v>
      </c>
      <c r="AY27" s="69">
        <f t="shared" si="31"/>
        <v>46.603176768355539</v>
      </c>
      <c r="AZ27" s="69">
        <f t="shared" si="32"/>
        <v>0.11</v>
      </c>
      <c r="BA27" s="69">
        <f t="shared" si="33"/>
        <v>-695.99519785644657</v>
      </c>
      <c r="BB27" s="69">
        <f t="shared" si="34"/>
        <v>0</v>
      </c>
      <c r="BC27" s="69">
        <f t="shared" si="35"/>
        <v>3.1451740692148851E-2</v>
      </c>
      <c r="BD27" s="69">
        <f t="shared" si="36"/>
        <v>0</v>
      </c>
      <c r="BE27" s="21"/>
    </row>
    <row r="28" spans="1:57">
      <c r="A28" t="str">
        <f t="shared" si="37"/>
        <v>IMGFEL.2637.T6</v>
      </c>
      <c r="B28" t="str">
        <f t="shared" si="0"/>
        <v>SA2_XTD1_IMGFEL</v>
      </c>
      <c r="C28" s="80" t="s">
        <v>184</v>
      </c>
      <c r="D28" s="80" t="s">
        <v>409</v>
      </c>
      <c r="E28" s="80" t="s">
        <v>405</v>
      </c>
      <c r="F28" s="80" t="s">
        <v>405</v>
      </c>
      <c r="G28" s="2" t="s">
        <v>114</v>
      </c>
      <c r="H28" s="80"/>
      <c r="I28" s="21"/>
      <c r="J28" s="21"/>
      <c r="K28" s="2">
        <v>74</v>
      </c>
      <c r="L28" s="21" t="s">
        <v>122</v>
      </c>
      <c r="M28" s="21"/>
      <c r="N28" s="21"/>
      <c r="O28" s="66">
        <v>0</v>
      </c>
      <c r="P28" s="66">
        <v>0</v>
      </c>
      <c r="Q28" s="66">
        <v>242</v>
      </c>
      <c r="R28" s="66">
        <v>0</v>
      </c>
      <c r="S28" s="66">
        <v>0</v>
      </c>
      <c r="T28" s="66">
        <v>0</v>
      </c>
      <c r="U28" s="69">
        <f t="shared" si="1"/>
        <v>2.5000000000000001E-2</v>
      </c>
      <c r="V28" s="69">
        <f t="shared" si="2"/>
        <v>0</v>
      </c>
      <c r="W28" s="69">
        <f t="shared" si="3"/>
        <v>242</v>
      </c>
      <c r="X28" s="69">
        <f t="shared" si="4"/>
        <v>0</v>
      </c>
      <c r="Y28" s="69">
        <f t="shared" si="5"/>
        <v>0</v>
      </c>
      <c r="Z28" s="69">
        <f t="shared" si="6"/>
        <v>0</v>
      </c>
      <c r="AA28" s="69">
        <f t="shared" si="7"/>
        <v>0.40979948195886079</v>
      </c>
      <c r="AB28" s="69">
        <f t="shared" si="8"/>
        <v>0</v>
      </c>
      <c r="AC28" s="69">
        <f t="shared" si="9"/>
        <v>242.00056523964497</v>
      </c>
      <c r="AD28" s="69">
        <f t="shared" si="10"/>
        <v>0</v>
      </c>
      <c r="AE28" s="69">
        <f t="shared" si="11"/>
        <v>-2.5999999999999999E-3</v>
      </c>
      <c r="AF28" s="69">
        <f t="shared" si="12"/>
        <v>0</v>
      </c>
      <c r="AG28" s="69">
        <f t="shared" si="13"/>
        <v>-0.37279963631210389</v>
      </c>
      <c r="AH28" s="69">
        <f t="shared" si="14"/>
        <v>0</v>
      </c>
      <c r="AI28" s="69">
        <f t="shared" si="15"/>
        <v>242.00045213978191</v>
      </c>
      <c r="AJ28" s="69">
        <f t="shared" si="16"/>
        <v>0</v>
      </c>
      <c r="AK28" s="69">
        <f t="shared" si="17"/>
        <v>2.5999999999999999E-3</v>
      </c>
      <c r="AL28" s="69">
        <f t="shared" si="18"/>
        <v>0</v>
      </c>
      <c r="AM28" s="69">
        <f t="shared" si="19"/>
        <v>23.239309689898242</v>
      </c>
      <c r="AN28" s="69">
        <f t="shared" si="20"/>
        <v>0</v>
      </c>
      <c r="AO28" s="69">
        <f t="shared" si="21"/>
        <v>642.82330631656441</v>
      </c>
      <c r="AP28" s="69">
        <f t="shared" si="22"/>
        <v>0</v>
      </c>
      <c r="AQ28" s="69">
        <f t="shared" si="23"/>
        <v>3.9895783239637578E-2</v>
      </c>
      <c r="AR28" s="69">
        <f t="shared" si="24"/>
        <v>0</v>
      </c>
      <c r="AS28" s="69">
        <f t="shared" si="25"/>
        <v>23.239309689898242</v>
      </c>
      <c r="AT28" s="69">
        <f t="shared" si="26"/>
        <v>-2.6733094914080415</v>
      </c>
      <c r="AU28" s="69">
        <f t="shared" si="27"/>
        <v>2637.3152634676612</v>
      </c>
      <c r="AV28" s="69">
        <f t="shared" si="28"/>
        <v>3.6499999999999998E-4</v>
      </c>
      <c r="AW28" s="69">
        <f t="shared" si="29"/>
        <v>3.9895783239637578E-2</v>
      </c>
      <c r="AX28" s="69">
        <f t="shared" si="30"/>
        <v>0</v>
      </c>
      <c r="AY28" s="69">
        <f t="shared" si="31"/>
        <v>46.614796270628347</v>
      </c>
      <c r="AZ28" s="69">
        <f t="shared" si="32"/>
        <v>0.11</v>
      </c>
      <c r="BA28" s="69">
        <f t="shared" si="33"/>
        <v>-695.62588059829727</v>
      </c>
      <c r="BB28" s="69">
        <f t="shared" si="34"/>
        <v>0</v>
      </c>
      <c r="BC28" s="69">
        <f t="shared" si="35"/>
        <v>3.1451740692148851E-2</v>
      </c>
      <c r="BD28" s="69">
        <f t="shared" si="36"/>
        <v>0</v>
      </c>
      <c r="BE28" s="21"/>
    </row>
    <row r="29" spans="1:57">
      <c r="A29" t="str">
        <f t="shared" si="37"/>
        <v>PIPE.2638.T6</v>
      </c>
      <c r="B29" t="str">
        <f t="shared" si="0"/>
        <v>SA2_XDT1_PIPE</v>
      </c>
      <c r="C29" s="80" t="s">
        <v>184</v>
      </c>
      <c r="D29" s="80" t="s">
        <v>409</v>
      </c>
      <c r="E29" s="80" t="s">
        <v>405</v>
      </c>
      <c r="F29" s="80" t="s">
        <v>407</v>
      </c>
      <c r="G29" s="2" t="s">
        <v>148</v>
      </c>
      <c r="H29" s="80"/>
      <c r="I29" s="21"/>
      <c r="J29" s="21"/>
      <c r="K29" s="2">
        <v>73</v>
      </c>
      <c r="L29" s="21" t="s">
        <v>324</v>
      </c>
      <c r="M29" s="21"/>
      <c r="N29" s="21"/>
      <c r="O29" s="66">
        <v>0</v>
      </c>
      <c r="P29" s="66">
        <v>0</v>
      </c>
      <c r="Q29" s="66">
        <v>242.36949999999999</v>
      </c>
      <c r="R29" s="66">
        <v>0</v>
      </c>
      <c r="S29" s="66">
        <v>0</v>
      </c>
      <c r="T29" s="66">
        <v>0</v>
      </c>
      <c r="U29" s="69">
        <f t="shared" si="1"/>
        <v>2.5000000000000001E-2</v>
      </c>
      <c r="V29" s="69">
        <f t="shared" si="2"/>
        <v>0</v>
      </c>
      <c r="W29" s="69">
        <f t="shared" si="3"/>
        <v>242.36949999999999</v>
      </c>
      <c r="X29" s="69">
        <f t="shared" si="4"/>
        <v>0</v>
      </c>
      <c r="Y29" s="69">
        <f t="shared" si="5"/>
        <v>0</v>
      </c>
      <c r="Z29" s="69">
        <f t="shared" si="6"/>
        <v>0</v>
      </c>
      <c r="AA29" s="69">
        <f t="shared" si="7"/>
        <v>0.40883878304124915</v>
      </c>
      <c r="AB29" s="69">
        <f t="shared" si="8"/>
        <v>0</v>
      </c>
      <c r="AC29" s="69">
        <f t="shared" si="9"/>
        <v>242.37006399073564</v>
      </c>
      <c r="AD29" s="69">
        <f t="shared" si="10"/>
        <v>0</v>
      </c>
      <c r="AE29" s="69">
        <f t="shared" si="11"/>
        <v>-2.5999999999999999E-3</v>
      </c>
      <c r="AF29" s="69">
        <f t="shared" si="12"/>
        <v>0</v>
      </c>
      <c r="AG29" s="69">
        <f t="shared" si="13"/>
        <v>-0.3718389373944922</v>
      </c>
      <c r="AH29" s="69">
        <f t="shared" si="14"/>
        <v>0</v>
      </c>
      <c r="AI29" s="69">
        <f t="shared" si="15"/>
        <v>242.36995089087262</v>
      </c>
      <c r="AJ29" s="69">
        <f t="shared" si="16"/>
        <v>0</v>
      </c>
      <c r="AK29" s="69">
        <f t="shared" si="17"/>
        <v>2.5999999999999999E-3</v>
      </c>
      <c r="AL29" s="69">
        <f t="shared" si="18"/>
        <v>0</v>
      </c>
      <c r="AM29" s="69">
        <f t="shared" si="19"/>
        <v>23.254047271509442</v>
      </c>
      <c r="AN29" s="69">
        <f t="shared" si="20"/>
        <v>0</v>
      </c>
      <c r="AO29" s="69">
        <f t="shared" si="21"/>
        <v>643.19251229388362</v>
      </c>
      <c r="AP29" s="69">
        <f t="shared" si="22"/>
        <v>0</v>
      </c>
      <c r="AQ29" s="69">
        <f t="shared" si="23"/>
        <v>3.9895783239637578E-2</v>
      </c>
      <c r="AR29" s="69">
        <f t="shared" si="24"/>
        <v>0</v>
      </c>
      <c r="AS29" s="69">
        <f t="shared" si="25"/>
        <v>23.254047271509442</v>
      </c>
      <c r="AT29" s="69">
        <f t="shared" si="26"/>
        <v>-2.6734442969546204</v>
      </c>
      <c r="AU29" s="69">
        <f t="shared" si="27"/>
        <v>2637.6844694203701</v>
      </c>
      <c r="AV29" s="69">
        <f t="shared" si="28"/>
        <v>3.6499999999999998E-4</v>
      </c>
      <c r="AW29" s="69">
        <f t="shared" si="29"/>
        <v>3.9895783239637578E-2</v>
      </c>
      <c r="AX29" s="69">
        <f t="shared" si="30"/>
        <v>0</v>
      </c>
      <c r="AY29" s="69">
        <f t="shared" si="31"/>
        <v>46.626415772901147</v>
      </c>
      <c r="AZ29" s="69">
        <f t="shared" si="32"/>
        <v>0.11</v>
      </c>
      <c r="BA29" s="69">
        <f t="shared" si="33"/>
        <v>-695.25656334014798</v>
      </c>
      <c r="BB29" s="69">
        <f t="shared" si="34"/>
        <v>0</v>
      </c>
      <c r="BC29" s="69">
        <f t="shared" si="35"/>
        <v>3.1451740692148851E-2</v>
      </c>
      <c r="BD29" s="69">
        <f t="shared" si="36"/>
        <v>0</v>
      </c>
      <c r="BE29" s="21"/>
    </row>
    <row r="30" spans="1:57">
      <c r="A30" t="str">
        <f t="shared" si="37"/>
        <v>PIPE.2658.T6</v>
      </c>
      <c r="B30" t="str">
        <f t="shared" si="0"/>
        <v>SA2_XTD1_PIPE</v>
      </c>
      <c r="C30" s="80" t="s">
        <v>184</v>
      </c>
      <c r="D30" s="80" t="s">
        <v>409</v>
      </c>
      <c r="E30" s="80" t="s">
        <v>405</v>
      </c>
      <c r="F30" s="80" t="s">
        <v>405</v>
      </c>
      <c r="G30" s="2" t="s">
        <v>148</v>
      </c>
      <c r="H30" s="80"/>
      <c r="I30" s="21"/>
      <c r="J30" s="21"/>
      <c r="K30" s="2">
        <v>73</v>
      </c>
      <c r="L30" s="21" t="s">
        <v>324</v>
      </c>
      <c r="M30" s="21"/>
      <c r="N30" s="21"/>
      <c r="O30" s="66">
        <v>0</v>
      </c>
      <c r="P30" s="66">
        <v>0</v>
      </c>
      <c r="Q30" s="66">
        <v>263.02742899999998</v>
      </c>
      <c r="R30" s="66">
        <v>0</v>
      </c>
      <c r="S30" s="66">
        <v>0</v>
      </c>
      <c r="T30" s="66">
        <v>0</v>
      </c>
      <c r="U30" s="69">
        <f t="shared" si="1"/>
        <v>2.5000000000000001E-2</v>
      </c>
      <c r="V30" s="69">
        <f t="shared" si="2"/>
        <v>0</v>
      </c>
      <c r="W30" s="69">
        <f t="shared" si="3"/>
        <v>263.02742899999998</v>
      </c>
      <c r="X30" s="69">
        <f t="shared" si="4"/>
        <v>0</v>
      </c>
      <c r="Y30" s="69">
        <f t="shared" si="5"/>
        <v>0</v>
      </c>
      <c r="Z30" s="69">
        <f t="shared" si="6"/>
        <v>0</v>
      </c>
      <c r="AA30" s="69">
        <f t="shared" si="7"/>
        <v>0.35512822815518869</v>
      </c>
      <c r="AB30" s="69">
        <f t="shared" si="8"/>
        <v>0</v>
      </c>
      <c r="AC30" s="69">
        <f t="shared" si="9"/>
        <v>263.02792316697497</v>
      </c>
      <c r="AD30" s="69">
        <f t="shared" si="10"/>
        <v>0</v>
      </c>
      <c r="AE30" s="69">
        <f t="shared" si="11"/>
        <v>-2.5999999999999999E-3</v>
      </c>
      <c r="AF30" s="69">
        <f t="shared" si="12"/>
        <v>0</v>
      </c>
      <c r="AG30" s="69">
        <f t="shared" si="13"/>
        <v>-0.31812838250843178</v>
      </c>
      <c r="AH30" s="69">
        <f t="shared" si="14"/>
        <v>0</v>
      </c>
      <c r="AI30" s="69">
        <f t="shared" si="15"/>
        <v>263.02781006711189</v>
      </c>
      <c r="AJ30" s="69">
        <f t="shared" si="16"/>
        <v>0</v>
      </c>
      <c r="AK30" s="69">
        <f t="shared" si="17"/>
        <v>2.5999999999999999E-3</v>
      </c>
      <c r="AL30" s="69">
        <f t="shared" si="18"/>
        <v>0</v>
      </c>
      <c r="AM30" s="69">
        <f t="shared" si="19"/>
        <v>24.077992913068066</v>
      </c>
      <c r="AN30" s="69">
        <f t="shared" si="20"/>
        <v>0</v>
      </c>
      <c r="AO30" s="69">
        <f t="shared" si="21"/>
        <v>663.83400313511879</v>
      </c>
      <c r="AP30" s="69">
        <f t="shared" si="22"/>
        <v>0</v>
      </c>
      <c r="AQ30" s="69">
        <f t="shared" si="23"/>
        <v>3.9895783239637578E-2</v>
      </c>
      <c r="AR30" s="69">
        <f t="shared" si="24"/>
        <v>0</v>
      </c>
      <c r="AS30" s="69">
        <f t="shared" si="25"/>
        <v>24.077992913068066</v>
      </c>
      <c r="AT30" s="69">
        <f t="shared" si="26"/>
        <v>-2.6809809773606417</v>
      </c>
      <c r="AU30" s="69">
        <f t="shared" si="27"/>
        <v>2658.3259588856981</v>
      </c>
      <c r="AV30" s="69">
        <f t="shared" si="28"/>
        <v>3.6499999999999998E-4</v>
      </c>
      <c r="AW30" s="69">
        <f t="shared" si="29"/>
        <v>3.9895783239637578E-2</v>
      </c>
      <c r="AX30" s="69">
        <f t="shared" si="30"/>
        <v>0</v>
      </c>
      <c r="AY30" s="69">
        <f t="shared" si="31"/>
        <v>47.276036484584473</v>
      </c>
      <c r="AZ30" s="69">
        <f t="shared" si="32"/>
        <v>0.11</v>
      </c>
      <c r="BA30" s="69">
        <f t="shared" si="33"/>
        <v>-674.60885103345424</v>
      </c>
      <c r="BB30" s="69">
        <f t="shared" si="34"/>
        <v>0</v>
      </c>
      <c r="BC30" s="69">
        <f t="shared" si="35"/>
        <v>3.1451740692148851E-2</v>
      </c>
      <c r="BD30" s="69">
        <f t="shared" si="36"/>
        <v>0</v>
      </c>
      <c r="BE30" s="21"/>
    </row>
    <row r="31" spans="1:57">
      <c r="A31" t="str">
        <f t="shared" si="37"/>
        <v>SHUT.2659.T6</v>
      </c>
      <c r="B31" t="str">
        <f t="shared" si="0"/>
        <v>SA2_XDT1_SHUT</v>
      </c>
      <c r="C31" s="80" t="s">
        <v>184</v>
      </c>
      <c r="D31" s="80" t="s">
        <v>409</v>
      </c>
      <c r="E31" s="2" t="s">
        <v>406</v>
      </c>
      <c r="F31" s="80" t="s">
        <v>407</v>
      </c>
      <c r="G31" s="2" t="s">
        <v>117</v>
      </c>
      <c r="H31" s="80"/>
      <c r="I31" s="21"/>
      <c r="J31" s="21"/>
      <c r="K31" s="2">
        <v>73</v>
      </c>
      <c r="L31" s="21" t="s">
        <v>325</v>
      </c>
      <c r="M31" s="21">
        <v>0.03</v>
      </c>
      <c r="N31" s="21">
        <v>0.03</v>
      </c>
      <c r="O31" s="66">
        <v>0</v>
      </c>
      <c r="P31" s="66">
        <v>0</v>
      </c>
      <c r="Q31" s="66">
        <v>263.76992899999999</v>
      </c>
      <c r="R31" s="66">
        <v>0</v>
      </c>
      <c r="S31" s="66">
        <v>0</v>
      </c>
      <c r="T31" s="66">
        <v>0</v>
      </c>
      <c r="U31" s="69">
        <f t="shared" si="1"/>
        <v>2.5000000000000001E-2</v>
      </c>
      <c r="V31" s="69">
        <f t="shared" si="2"/>
        <v>0</v>
      </c>
      <c r="W31" s="69">
        <f t="shared" si="3"/>
        <v>263.76992899999999</v>
      </c>
      <c r="X31" s="69">
        <f t="shared" si="4"/>
        <v>0</v>
      </c>
      <c r="Y31" s="69">
        <f t="shared" si="5"/>
        <v>0</v>
      </c>
      <c r="Z31" s="69">
        <f t="shared" si="6"/>
        <v>0</v>
      </c>
      <c r="AA31" s="69">
        <f t="shared" si="7"/>
        <v>0.35319773033021795</v>
      </c>
      <c r="AB31" s="69">
        <f t="shared" si="8"/>
        <v>0</v>
      </c>
      <c r="AC31" s="69">
        <f t="shared" si="9"/>
        <v>263.77042065732638</v>
      </c>
      <c r="AD31" s="69">
        <f t="shared" si="10"/>
        <v>0</v>
      </c>
      <c r="AE31" s="69">
        <f t="shared" si="11"/>
        <v>-2.5999999999999999E-3</v>
      </c>
      <c r="AF31" s="69">
        <f t="shared" si="12"/>
        <v>0</v>
      </c>
      <c r="AG31" s="69">
        <f t="shared" si="13"/>
        <v>-0.31619788468346105</v>
      </c>
      <c r="AH31" s="69">
        <f t="shared" si="14"/>
        <v>0</v>
      </c>
      <c r="AI31" s="69">
        <f t="shared" si="15"/>
        <v>263.7703075574633</v>
      </c>
      <c r="AJ31" s="69">
        <f t="shared" si="16"/>
        <v>0</v>
      </c>
      <c r="AK31" s="69">
        <f t="shared" si="17"/>
        <v>2.5999999999999999E-3</v>
      </c>
      <c r="AL31" s="69">
        <f t="shared" si="18"/>
        <v>0</v>
      </c>
      <c r="AM31" s="69">
        <f t="shared" si="19"/>
        <v>24.107607674492471</v>
      </c>
      <c r="AN31" s="69">
        <f t="shared" si="20"/>
        <v>0</v>
      </c>
      <c r="AO31" s="69">
        <f t="shared" si="21"/>
        <v>664.57591230469814</v>
      </c>
      <c r="AP31" s="69">
        <f t="shared" si="22"/>
        <v>0</v>
      </c>
      <c r="AQ31" s="69">
        <f t="shared" si="23"/>
        <v>3.9895783239637578E-2</v>
      </c>
      <c r="AR31" s="69">
        <f t="shared" si="24"/>
        <v>0</v>
      </c>
      <c r="AS31" s="69">
        <f t="shared" si="25"/>
        <v>24.107607674492471</v>
      </c>
      <c r="AT31" s="69">
        <f t="shared" si="26"/>
        <v>-2.6812518653669599</v>
      </c>
      <c r="AU31" s="69">
        <f t="shared" si="27"/>
        <v>2659.0678680058236</v>
      </c>
      <c r="AV31" s="69">
        <f t="shared" si="28"/>
        <v>3.6499999999999998E-4</v>
      </c>
      <c r="AW31" s="69">
        <f t="shared" si="29"/>
        <v>3.9895783239637578E-2</v>
      </c>
      <c r="AX31" s="69">
        <f t="shared" si="30"/>
        <v>0</v>
      </c>
      <c r="AY31" s="69">
        <f t="shared" si="31"/>
        <v>47.299385552074483</v>
      </c>
      <c r="AZ31" s="69">
        <f t="shared" si="32"/>
        <v>0.11</v>
      </c>
      <c r="BA31" s="69">
        <f t="shared" si="33"/>
        <v>-673.86671824813379</v>
      </c>
      <c r="BB31" s="69">
        <f t="shared" si="34"/>
        <v>0</v>
      </c>
      <c r="BC31" s="69">
        <f t="shared" si="35"/>
        <v>3.1451740692148851E-2</v>
      </c>
      <c r="BD31" s="69">
        <f t="shared" si="36"/>
        <v>0</v>
      </c>
      <c r="BE31" s="21"/>
    </row>
    <row r="32" spans="1:57">
      <c r="A32" t="str">
        <f t="shared" si="37"/>
        <v>PIPE.2660.T6</v>
      </c>
      <c r="B32" t="str">
        <f t="shared" si="0"/>
        <v>SA2_XTD1_PIPE</v>
      </c>
      <c r="C32" s="80" t="s">
        <v>184</v>
      </c>
      <c r="D32" s="80" t="s">
        <v>409</v>
      </c>
      <c r="E32" s="2" t="s">
        <v>406</v>
      </c>
      <c r="F32" s="80" t="s">
        <v>405</v>
      </c>
      <c r="G32" s="2" t="s">
        <v>148</v>
      </c>
      <c r="H32" s="80"/>
      <c r="I32" s="21"/>
      <c r="J32" s="21"/>
      <c r="K32" s="2">
        <v>73</v>
      </c>
      <c r="L32" s="21" t="s">
        <v>326</v>
      </c>
      <c r="M32" s="21"/>
      <c r="N32" s="21"/>
      <c r="O32" s="66">
        <v>0</v>
      </c>
      <c r="P32" s="66">
        <v>0</v>
      </c>
      <c r="Q32" s="66">
        <v>264.512429</v>
      </c>
      <c r="R32" s="66">
        <v>0</v>
      </c>
      <c r="S32" s="66">
        <v>0</v>
      </c>
      <c r="T32" s="66">
        <v>0</v>
      </c>
      <c r="U32" s="69">
        <f t="shared" si="1"/>
        <v>2.5000000000000001E-2</v>
      </c>
      <c r="V32" s="69">
        <f t="shared" si="2"/>
        <v>0</v>
      </c>
      <c r="W32" s="69">
        <f t="shared" si="3"/>
        <v>264.512429</v>
      </c>
      <c r="X32" s="69">
        <f t="shared" si="4"/>
        <v>0</v>
      </c>
      <c r="Y32" s="69">
        <f t="shared" si="5"/>
        <v>0</v>
      </c>
      <c r="Z32" s="69">
        <f t="shared" si="6"/>
        <v>0</v>
      </c>
      <c r="AA32" s="69">
        <f t="shared" si="7"/>
        <v>0.35126723250524722</v>
      </c>
      <c r="AB32" s="69">
        <f t="shared" si="8"/>
        <v>0</v>
      </c>
      <c r="AC32" s="69">
        <f t="shared" si="9"/>
        <v>264.51291814767779</v>
      </c>
      <c r="AD32" s="69">
        <f t="shared" si="10"/>
        <v>0</v>
      </c>
      <c r="AE32" s="69">
        <f t="shared" si="11"/>
        <v>-2.5999999999999999E-3</v>
      </c>
      <c r="AF32" s="69">
        <f t="shared" si="12"/>
        <v>0</v>
      </c>
      <c r="AG32" s="69">
        <f t="shared" si="13"/>
        <v>-0.31426738685849032</v>
      </c>
      <c r="AH32" s="69">
        <f t="shared" si="14"/>
        <v>0</v>
      </c>
      <c r="AI32" s="69">
        <f t="shared" si="15"/>
        <v>264.51280504781477</v>
      </c>
      <c r="AJ32" s="69">
        <f t="shared" si="16"/>
        <v>0</v>
      </c>
      <c r="AK32" s="69">
        <f t="shared" si="17"/>
        <v>2.5999999999999999E-3</v>
      </c>
      <c r="AL32" s="69">
        <f t="shared" si="18"/>
        <v>0</v>
      </c>
      <c r="AM32" s="69">
        <f t="shared" si="19"/>
        <v>24.137222435916875</v>
      </c>
      <c r="AN32" s="69">
        <f t="shared" si="20"/>
        <v>0</v>
      </c>
      <c r="AO32" s="69">
        <f t="shared" si="21"/>
        <v>665.31782147427737</v>
      </c>
      <c r="AP32" s="69">
        <f t="shared" si="22"/>
        <v>0</v>
      </c>
      <c r="AQ32" s="69">
        <f t="shared" si="23"/>
        <v>3.9895783239637578E-2</v>
      </c>
      <c r="AR32" s="69">
        <f t="shared" si="24"/>
        <v>0</v>
      </c>
      <c r="AS32" s="69">
        <f t="shared" si="25"/>
        <v>24.137222435916875</v>
      </c>
      <c r="AT32" s="69">
        <f t="shared" si="26"/>
        <v>-2.6815227533732782</v>
      </c>
      <c r="AU32" s="69">
        <f t="shared" si="27"/>
        <v>2659.809777125949</v>
      </c>
      <c r="AV32" s="69">
        <f t="shared" si="28"/>
        <v>3.6499999999999998E-4</v>
      </c>
      <c r="AW32" s="69">
        <f t="shared" si="29"/>
        <v>3.9895783239637578E-2</v>
      </c>
      <c r="AX32" s="69">
        <f t="shared" si="30"/>
        <v>0</v>
      </c>
      <c r="AY32" s="69">
        <f t="shared" si="31"/>
        <v>47.322734619564493</v>
      </c>
      <c r="AZ32" s="69">
        <f t="shared" si="32"/>
        <v>0.11</v>
      </c>
      <c r="BA32" s="69">
        <f t="shared" si="33"/>
        <v>-673.12458546281357</v>
      </c>
      <c r="BB32" s="69">
        <f t="shared" si="34"/>
        <v>0</v>
      </c>
      <c r="BC32" s="69">
        <f t="shared" si="35"/>
        <v>3.1451740692148851E-2</v>
      </c>
      <c r="BD32" s="69">
        <f t="shared" si="36"/>
        <v>0</v>
      </c>
      <c r="BE32" s="21"/>
    </row>
    <row r="33" spans="1:57">
      <c r="A33" t="str">
        <f t="shared" si="37"/>
        <v>PIPE.2670.T6</v>
      </c>
      <c r="B33" t="str">
        <f t="shared" si="0"/>
        <v>SA2_XTD1_PIPE</v>
      </c>
      <c r="C33" s="80" t="s">
        <v>184</v>
      </c>
      <c r="D33" s="80" t="s">
        <v>409</v>
      </c>
      <c r="E33" s="2" t="s">
        <v>406</v>
      </c>
      <c r="F33" s="80" t="s">
        <v>405</v>
      </c>
      <c r="G33" s="2" t="s">
        <v>148</v>
      </c>
      <c r="H33" s="80"/>
      <c r="I33" s="21"/>
      <c r="J33" s="21"/>
      <c r="K33" s="2">
        <v>73</v>
      </c>
      <c r="L33" s="21" t="s">
        <v>326</v>
      </c>
      <c r="M33" s="21"/>
      <c r="N33" s="21"/>
      <c r="O33" s="66">
        <v>0</v>
      </c>
      <c r="P33" s="66">
        <v>0</v>
      </c>
      <c r="Q33" s="66">
        <v>275.0394</v>
      </c>
      <c r="R33" s="66">
        <v>0</v>
      </c>
      <c r="S33" s="66">
        <v>0</v>
      </c>
      <c r="T33" s="66">
        <v>0</v>
      </c>
      <c r="U33" s="69">
        <f t="shared" si="1"/>
        <v>2.5000000000000001E-2</v>
      </c>
      <c r="V33" s="69">
        <f t="shared" si="2"/>
        <v>0</v>
      </c>
      <c r="W33" s="69">
        <f t="shared" si="3"/>
        <v>275.0394</v>
      </c>
      <c r="X33" s="69">
        <f t="shared" si="4"/>
        <v>0</v>
      </c>
      <c r="Y33" s="69">
        <f t="shared" si="5"/>
        <v>0</v>
      </c>
      <c r="Z33" s="69">
        <f t="shared" si="6"/>
        <v>0</v>
      </c>
      <c r="AA33" s="69">
        <f t="shared" si="7"/>
        <v>0.3238971387422438</v>
      </c>
      <c r="AB33" s="69">
        <f t="shared" si="8"/>
        <v>0</v>
      </c>
      <c r="AC33" s="69">
        <f t="shared" si="9"/>
        <v>275.0398535665359</v>
      </c>
      <c r="AD33" s="69">
        <f t="shared" si="10"/>
        <v>0</v>
      </c>
      <c r="AE33" s="69">
        <f t="shared" si="11"/>
        <v>-2.5999999999999999E-3</v>
      </c>
      <c r="AF33" s="69">
        <f t="shared" si="12"/>
        <v>0</v>
      </c>
      <c r="AG33" s="69">
        <f t="shared" si="13"/>
        <v>-0.28689729309548689</v>
      </c>
      <c r="AH33" s="69">
        <f t="shared" si="14"/>
        <v>0</v>
      </c>
      <c r="AI33" s="69">
        <f t="shared" si="15"/>
        <v>275.03974046667281</v>
      </c>
      <c r="AJ33" s="69">
        <f t="shared" si="16"/>
        <v>0</v>
      </c>
      <c r="AK33" s="69">
        <f t="shared" si="17"/>
        <v>2.5999999999999999E-3</v>
      </c>
      <c r="AL33" s="69">
        <f t="shared" si="18"/>
        <v>0</v>
      </c>
      <c r="AM33" s="69">
        <f t="shared" si="19"/>
        <v>24.557092785663162</v>
      </c>
      <c r="AN33" s="69">
        <f t="shared" si="20"/>
        <v>0</v>
      </c>
      <c r="AO33" s="69">
        <f t="shared" si="21"/>
        <v>675.83641583494386</v>
      </c>
      <c r="AP33" s="69">
        <f t="shared" si="22"/>
        <v>0</v>
      </c>
      <c r="AQ33" s="69">
        <f t="shared" si="23"/>
        <v>3.9895783239637578E-2</v>
      </c>
      <c r="AR33" s="69">
        <f t="shared" si="24"/>
        <v>0</v>
      </c>
      <c r="AS33" s="69">
        <f t="shared" si="25"/>
        <v>24.557092785663162</v>
      </c>
      <c r="AT33" s="69">
        <f t="shared" si="26"/>
        <v>-2.6853633327493838</v>
      </c>
      <c r="AU33" s="69">
        <f t="shared" si="27"/>
        <v>2670.3283707854739</v>
      </c>
      <c r="AV33" s="69">
        <f t="shared" si="28"/>
        <v>3.6499999999999998E-4</v>
      </c>
      <c r="AW33" s="69">
        <f t="shared" si="29"/>
        <v>3.9895783239637578E-2</v>
      </c>
      <c r="AX33" s="69">
        <f t="shared" si="30"/>
        <v>0</v>
      </c>
      <c r="AY33" s="69">
        <f t="shared" si="31"/>
        <v>47.653771597806099</v>
      </c>
      <c r="AZ33" s="69">
        <f t="shared" si="32"/>
        <v>0.11</v>
      </c>
      <c r="BA33" s="69">
        <f t="shared" si="33"/>
        <v>-662.60282073659585</v>
      </c>
      <c r="BB33" s="69">
        <f t="shared" si="34"/>
        <v>0</v>
      </c>
      <c r="BC33" s="69">
        <f t="shared" si="35"/>
        <v>3.1451740692148851E-2</v>
      </c>
      <c r="BD33" s="69">
        <f t="shared" si="36"/>
        <v>0</v>
      </c>
      <c r="BE33" s="21"/>
    </row>
    <row r="34" spans="1:57">
      <c r="A34" s="51" t="str">
        <f t="shared" si="37"/>
        <v>DPS-1.2670.T6</v>
      </c>
      <c r="B34" t="str">
        <f t="shared" si="0"/>
        <v>SA2_XTD6_DPS-1</v>
      </c>
      <c r="C34" s="80" t="s">
        <v>184</v>
      </c>
      <c r="D34" s="80" t="s">
        <v>409</v>
      </c>
      <c r="E34" s="2" t="s">
        <v>406</v>
      </c>
      <c r="F34" s="80" t="s">
        <v>408</v>
      </c>
      <c r="G34" s="2" t="s">
        <v>113</v>
      </c>
      <c r="H34" s="80">
        <v>1</v>
      </c>
      <c r="I34" s="21"/>
      <c r="J34" s="21"/>
      <c r="K34" s="2">
        <v>74</v>
      </c>
      <c r="L34" s="21" t="s">
        <v>327</v>
      </c>
      <c r="M34" s="21"/>
      <c r="N34" s="21"/>
      <c r="O34" s="66">
        <v>0</v>
      </c>
      <c r="P34" s="66">
        <v>0</v>
      </c>
      <c r="Q34" s="66">
        <v>275.0394</v>
      </c>
      <c r="R34" s="66">
        <v>0</v>
      </c>
      <c r="S34" s="66">
        <v>0</v>
      </c>
      <c r="T34" s="66">
        <v>0</v>
      </c>
      <c r="U34" s="69">
        <f t="shared" si="1"/>
        <v>2.5000000000000001E-2</v>
      </c>
      <c r="V34" s="69">
        <f t="shared" si="2"/>
        <v>0</v>
      </c>
      <c r="W34" s="69">
        <f t="shared" si="3"/>
        <v>275.0394</v>
      </c>
      <c r="X34" s="69">
        <f t="shared" si="4"/>
        <v>0</v>
      </c>
      <c r="Y34" s="69">
        <f t="shared" si="5"/>
        <v>0</v>
      </c>
      <c r="Z34" s="69">
        <f t="shared" si="6"/>
        <v>0</v>
      </c>
      <c r="AA34" s="69">
        <f t="shared" si="7"/>
        <v>0.3238971387422438</v>
      </c>
      <c r="AB34" s="69">
        <f t="shared" si="8"/>
        <v>0</v>
      </c>
      <c r="AC34" s="69">
        <f t="shared" si="9"/>
        <v>275.0398535665359</v>
      </c>
      <c r="AD34" s="69">
        <f t="shared" si="10"/>
        <v>0</v>
      </c>
      <c r="AE34" s="69">
        <f t="shared" si="11"/>
        <v>-2.5999999999999999E-3</v>
      </c>
      <c r="AF34" s="69">
        <f t="shared" si="12"/>
        <v>0</v>
      </c>
      <c r="AG34" s="69">
        <f t="shared" si="13"/>
        <v>-0.28689729309548689</v>
      </c>
      <c r="AH34" s="69">
        <f t="shared" si="14"/>
        <v>0</v>
      </c>
      <c r="AI34" s="69">
        <f t="shared" si="15"/>
        <v>275.03974046667281</v>
      </c>
      <c r="AJ34" s="69">
        <f t="shared" si="16"/>
        <v>0</v>
      </c>
      <c r="AK34" s="69">
        <f t="shared" si="17"/>
        <v>2.5999999999999999E-3</v>
      </c>
      <c r="AL34" s="69">
        <f t="shared" si="18"/>
        <v>0</v>
      </c>
      <c r="AM34" s="69">
        <f t="shared" si="19"/>
        <v>24.557092785663162</v>
      </c>
      <c r="AN34" s="69">
        <f t="shared" si="20"/>
        <v>0</v>
      </c>
      <c r="AO34" s="69">
        <f t="shared" si="21"/>
        <v>675.83641583494386</v>
      </c>
      <c r="AP34" s="69">
        <f t="shared" si="22"/>
        <v>0</v>
      </c>
      <c r="AQ34" s="69">
        <f t="shared" si="23"/>
        <v>3.9895783239637578E-2</v>
      </c>
      <c r="AR34" s="69">
        <f t="shared" si="24"/>
        <v>0</v>
      </c>
      <c r="AS34" s="69">
        <f t="shared" si="25"/>
        <v>24.557092785663162</v>
      </c>
      <c r="AT34" s="69">
        <f t="shared" si="26"/>
        <v>-2.6853633327493838</v>
      </c>
      <c r="AU34" s="69">
        <f t="shared" si="27"/>
        <v>2670.3283707854739</v>
      </c>
      <c r="AV34" s="69">
        <f t="shared" si="28"/>
        <v>3.6499999999999998E-4</v>
      </c>
      <c r="AW34" s="69">
        <f t="shared" si="29"/>
        <v>3.9895783239637578E-2</v>
      </c>
      <c r="AX34" s="69">
        <f t="shared" si="30"/>
        <v>0</v>
      </c>
      <c r="AY34" s="69">
        <f t="shared" si="31"/>
        <v>47.653771597806099</v>
      </c>
      <c r="AZ34" s="69">
        <f t="shared" si="32"/>
        <v>0.11</v>
      </c>
      <c r="BA34" s="69">
        <f t="shared" si="33"/>
        <v>-662.60282073659585</v>
      </c>
      <c r="BB34" s="69">
        <f t="shared" si="34"/>
        <v>0</v>
      </c>
      <c r="BC34" s="69">
        <f t="shared" si="35"/>
        <v>3.1451740692148851E-2</v>
      </c>
      <c r="BD34" s="69">
        <f t="shared" si="36"/>
        <v>0</v>
      </c>
      <c r="BE34" s="21"/>
    </row>
    <row r="35" spans="1:57">
      <c r="A35" s="51" t="str">
        <f t="shared" si="37"/>
        <v>PES.2677.T6</v>
      </c>
      <c r="B35" t="str">
        <f t="shared" si="0"/>
        <v>SA2_XTD6_PES</v>
      </c>
      <c r="C35" s="80" t="s">
        <v>184</v>
      </c>
      <c r="D35" s="80" t="s">
        <v>409</v>
      </c>
      <c r="E35" s="80" t="s">
        <v>408</v>
      </c>
      <c r="F35" s="80" t="s">
        <v>408</v>
      </c>
      <c r="G35" s="80" t="s">
        <v>70</v>
      </c>
      <c r="H35" s="80"/>
      <c r="I35" s="21"/>
      <c r="J35" s="21"/>
      <c r="K35" s="80">
        <v>74</v>
      </c>
      <c r="L35" s="21" t="s">
        <v>328</v>
      </c>
      <c r="M35" s="21"/>
      <c r="N35" s="21"/>
      <c r="O35" s="66">
        <v>0</v>
      </c>
      <c r="P35" s="66">
        <v>0</v>
      </c>
      <c r="Q35" s="66">
        <v>281.44970000000001</v>
      </c>
      <c r="R35" s="66">
        <v>0</v>
      </c>
      <c r="S35" s="66">
        <v>0</v>
      </c>
      <c r="T35" s="66">
        <v>0</v>
      </c>
      <c r="U35" s="69">
        <f t="shared" ref="U35:U38" si="266">O35+0.025</f>
        <v>2.5000000000000001E-2</v>
      </c>
      <c r="V35" s="69">
        <f t="shared" ref="V35:V38" si="267">P35</f>
        <v>0</v>
      </c>
      <c r="W35" s="69">
        <f t="shared" ref="W35:W38" si="268">Q35</f>
        <v>281.44970000000001</v>
      </c>
      <c r="X35" s="69">
        <f t="shared" ref="X35:X38" si="269">R35</f>
        <v>0</v>
      </c>
      <c r="Y35" s="69">
        <f t="shared" ref="Y35:Y38" si="270">S35</f>
        <v>0</v>
      </c>
      <c r="Z35" s="69">
        <f t="shared" ref="Z35:Z38" si="271">T35</f>
        <v>0</v>
      </c>
      <c r="AA35" s="69">
        <f t="shared" ref="AA35:AA38" si="272">U35*COS(-0.0026)+(W35-390)*SIN(-0.0026)</f>
        <v>0.30723037752014293</v>
      </c>
      <c r="AB35" s="69">
        <f t="shared" ref="AB35:AB38" si="273">V35</f>
        <v>0</v>
      </c>
      <c r="AC35" s="69">
        <f t="shared" ref="AC35:AC38" si="274">-U35*SIN(-0.0026)+(W35-390)*COS(0.0026)+390</f>
        <v>281.45013189973406</v>
      </c>
      <c r="AD35" s="69">
        <f t="shared" ref="AD35:AD38" si="275">X35</f>
        <v>0</v>
      </c>
      <c r="AE35" s="69">
        <f t="shared" ref="AE35:AE38" si="276">Y35-0.0026</f>
        <v>-2.5999999999999999E-3</v>
      </c>
      <c r="AF35" s="69">
        <f t="shared" ref="AF35:AF38" si="277">Z35</f>
        <v>0</v>
      </c>
      <c r="AG35" s="69">
        <f t="shared" ref="AG35:AG38" si="278">U35*COS(0.0026)+(W35-395)*SIN(0.0026)</f>
        <v>-0.27023053187338603</v>
      </c>
      <c r="AH35" s="69">
        <f t="shared" ref="AH35:AH38" si="279">V35</f>
        <v>0</v>
      </c>
      <c r="AI35" s="69">
        <f t="shared" ref="AI35:AI38" si="280">-U35*SIN(0.0026)+(W35-395)*COS(0.0026)+395</f>
        <v>281.45001879987103</v>
      </c>
      <c r="AJ35" s="69">
        <f t="shared" ref="AJ35:AJ38" si="281">X35</f>
        <v>0</v>
      </c>
      <c r="AK35" s="69">
        <f t="shared" ref="AK35:AK38" si="282">Y35+0.0026</f>
        <v>2.5999999999999999E-3</v>
      </c>
      <c r="AL35" s="69">
        <f t="shared" ref="AL35:AL38" si="283">Z35</f>
        <v>0</v>
      </c>
      <c r="AM35" s="69">
        <f t="shared" ref="AM35:AM38" si="284">O35*COS(2.28586*PI()/180)+(Q35+195.2)*SIN(2.28586*PI()/180)+5.8015</f>
        <v>24.812768886887213</v>
      </c>
      <c r="AN35" s="69">
        <f t="shared" ref="AN35:AN38" si="285">P35</f>
        <v>0</v>
      </c>
      <c r="AO35" s="69">
        <f t="shared" ref="AO35:AO38" si="286">-O35*SIN(2.28586*PI()/180)+(Q35+195.2)*COS(2.28586*PI()/180)+205.9712</f>
        <v>682.24161495919157</v>
      </c>
      <c r="AP35" s="69">
        <f t="shared" ref="AP35:AP38" si="287">R35</f>
        <v>0</v>
      </c>
      <c r="AQ35" s="69">
        <f t="shared" ref="AQ35:AQ38" si="288">S35+2.28586*PI()/180</f>
        <v>3.9895783239637578E-2</v>
      </c>
      <c r="AR35" s="69">
        <f t="shared" ref="AR35:AR38" si="289">T35</f>
        <v>0</v>
      </c>
      <c r="AS35" s="69">
        <f t="shared" ref="AS35:AS38" si="290">AM35</f>
        <v>24.812768886887213</v>
      </c>
      <c r="AT35" s="69">
        <f t="shared" ref="AT35:AT38" si="291">AN35*COS(0.02092*PI()/180)-AO35*SIN(0.02092*PI()/180)-2.4386</f>
        <v>-2.6877020174455466</v>
      </c>
      <c r="AU35" s="69">
        <f t="shared" ref="AU35:AU38" si="292">AN35*SIN(0.02092*PI()/180)+AO35*COS(0.02092*PI()/180)+1994.492</f>
        <v>2676.733569482768</v>
      </c>
      <c r="AV35" s="69">
        <f t="shared" ref="AV35:AV38" si="293">AP35+0.000365</f>
        <v>3.6499999999999998E-4</v>
      </c>
      <c r="AW35" s="69">
        <f t="shared" ref="AW35:AW38" si="294">AQ35</f>
        <v>3.9895783239637578E-2</v>
      </c>
      <c r="AX35" s="69">
        <f t="shared" ref="AX35:AX38" si="295">AR35</f>
        <v>0</v>
      </c>
      <c r="AY35" s="69">
        <f t="shared" ref="AY35:AY38" si="296">(AM35+17.5)*COS(-0.483808*PI()/180)+(AO35-1338.818)*SIN(-0.483808*PI()/180)</f>
        <v>47.855353452797644</v>
      </c>
      <c r="AZ35" s="69">
        <f t="shared" ref="AZ35:AZ38" si="297">AN35+0.11</f>
        <v>0.11</v>
      </c>
      <c r="BA35" s="69">
        <f t="shared" ref="BA35:BA38" si="298">-(AM35+17.5)*SIN(-0.483808*PI()/180)+(AO35-1338.818)*COS(-0.483808*PI()/180)</f>
        <v>-656.19569104805828</v>
      </c>
      <c r="BB35" s="69">
        <f t="shared" ref="BB35:BB38" si="299">AP35</f>
        <v>0</v>
      </c>
      <c r="BC35" s="69">
        <f t="shared" ref="BC35:BC38" si="300">AQ35-0.483808*PI()/180</f>
        <v>3.1451740692148851E-2</v>
      </c>
      <c r="BD35" s="69">
        <f t="shared" ref="BD35:BD38" si="301">AR35</f>
        <v>0</v>
      </c>
      <c r="BE35" s="21"/>
    </row>
    <row r="36" spans="1:57">
      <c r="A36" s="51" t="str">
        <f t="shared" si="37"/>
        <v>DPS-2.2677.T6</v>
      </c>
      <c r="B36" t="str">
        <f t="shared" si="0"/>
        <v>SA2_XTD6_DPS-2</v>
      </c>
      <c r="C36" s="80" t="s">
        <v>184</v>
      </c>
      <c r="D36" s="80" t="s">
        <v>409</v>
      </c>
      <c r="E36" s="80" t="s">
        <v>408</v>
      </c>
      <c r="F36" s="80" t="s">
        <v>408</v>
      </c>
      <c r="G36" s="80" t="s">
        <v>113</v>
      </c>
      <c r="H36" s="80">
        <v>2</v>
      </c>
      <c r="I36" s="21"/>
      <c r="J36" s="21"/>
      <c r="K36" s="80">
        <v>74</v>
      </c>
      <c r="L36" s="21" t="s">
        <v>329</v>
      </c>
      <c r="M36" s="21"/>
      <c r="N36" s="21"/>
      <c r="O36" s="66">
        <v>0</v>
      </c>
      <c r="P36" s="66">
        <v>0</v>
      </c>
      <c r="Q36" s="66">
        <v>281.86</v>
      </c>
      <c r="R36" s="66">
        <v>0</v>
      </c>
      <c r="S36" s="66">
        <v>0</v>
      </c>
      <c r="T36" s="66">
        <v>0</v>
      </c>
      <c r="U36" s="69">
        <f t="shared" si="266"/>
        <v>2.5000000000000001E-2</v>
      </c>
      <c r="V36" s="69">
        <f t="shared" si="267"/>
        <v>0</v>
      </c>
      <c r="W36" s="69">
        <f t="shared" si="268"/>
        <v>281.86</v>
      </c>
      <c r="X36" s="69">
        <f t="shared" si="269"/>
        <v>0</v>
      </c>
      <c r="Y36" s="69">
        <f t="shared" si="270"/>
        <v>0</v>
      </c>
      <c r="Z36" s="69">
        <f t="shared" si="271"/>
        <v>0</v>
      </c>
      <c r="AA36" s="69">
        <f t="shared" si="272"/>
        <v>0.30616359872204796</v>
      </c>
      <c r="AB36" s="69">
        <f t="shared" si="273"/>
        <v>0</v>
      </c>
      <c r="AC36" s="69">
        <f t="shared" si="274"/>
        <v>281.86043051292086</v>
      </c>
      <c r="AD36" s="69">
        <f t="shared" si="275"/>
        <v>0</v>
      </c>
      <c r="AE36" s="69">
        <f t="shared" si="276"/>
        <v>-2.5999999999999999E-3</v>
      </c>
      <c r="AF36" s="69">
        <f t="shared" si="277"/>
        <v>0</v>
      </c>
      <c r="AG36" s="69">
        <f t="shared" si="278"/>
        <v>-0.26916375307529106</v>
      </c>
      <c r="AH36" s="69">
        <f t="shared" si="279"/>
        <v>0</v>
      </c>
      <c r="AI36" s="69">
        <f t="shared" si="280"/>
        <v>281.86031741305783</v>
      </c>
      <c r="AJ36" s="69">
        <f t="shared" si="281"/>
        <v>0</v>
      </c>
      <c r="AK36" s="69">
        <f t="shared" si="282"/>
        <v>2.5999999999999999E-3</v>
      </c>
      <c r="AL36" s="69">
        <f t="shared" si="283"/>
        <v>0</v>
      </c>
      <c r="AM36" s="69">
        <f t="shared" si="284"/>
        <v>24.829133784681737</v>
      </c>
      <c r="AN36" s="69">
        <f t="shared" si="285"/>
        <v>0</v>
      </c>
      <c r="AO36" s="69">
        <f t="shared" si="286"/>
        <v>682.65158847067755</v>
      </c>
      <c r="AP36" s="69">
        <f t="shared" si="287"/>
        <v>0</v>
      </c>
      <c r="AQ36" s="69">
        <f t="shared" si="288"/>
        <v>3.9895783239637578E-2</v>
      </c>
      <c r="AR36" s="69">
        <f t="shared" si="289"/>
        <v>0</v>
      </c>
      <c r="AS36" s="69">
        <f t="shared" si="290"/>
        <v>24.829133784681737</v>
      </c>
      <c r="AT36" s="69">
        <f t="shared" si="291"/>
        <v>-2.6878517081512605</v>
      </c>
      <c r="AU36" s="69">
        <f t="shared" si="292"/>
        <v>2677.1435429669264</v>
      </c>
      <c r="AV36" s="69">
        <f t="shared" si="293"/>
        <v>3.6499999999999998E-4</v>
      </c>
      <c r="AW36" s="69">
        <f t="shared" si="294"/>
        <v>3.9895783239637578E-2</v>
      </c>
      <c r="AX36" s="69">
        <f t="shared" si="295"/>
        <v>0</v>
      </c>
      <c r="AY36" s="69">
        <f t="shared" si="296"/>
        <v>47.868255974536567</v>
      </c>
      <c r="AZ36" s="69">
        <f t="shared" si="297"/>
        <v>0.11</v>
      </c>
      <c r="BA36" s="69">
        <f t="shared" si="298"/>
        <v>-655.78559396817025</v>
      </c>
      <c r="BB36" s="69">
        <f t="shared" si="299"/>
        <v>0</v>
      </c>
      <c r="BC36" s="69">
        <f t="shared" si="300"/>
        <v>3.1451740692148851E-2</v>
      </c>
      <c r="BD36" s="69">
        <f t="shared" si="301"/>
        <v>0</v>
      </c>
      <c r="BE36" s="21"/>
    </row>
    <row r="37" spans="1:57">
      <c r="A37" t="str">
        <f t="shared" si="37"/>
        <v>PIPE.2683.T6</v>
      </c>
      <c r="B37" t="str">
        <f t="shared" si="0"/>
        <v>SA2_XTD6_PIPE</v>
      </c>
      <c r="C37" s="80" t="s">
        <v>184</v>
      </c>
      <c r="D37" s="80" t="s">
        <v>409</v>
      </c>
      <c r="E37" s="80" t="s">
        <v>408</v>
      </c>
      <c r="F37" s="80" t="s">
        <v>408</v>
      </c>
      <c r="G37" s="2" t="s">
        <v>148</v>
      </c>
      <c r="H37" s="80"/>
      <c r="I37" s="21"/>
      <c r="J37" s="21"/>
      <c r="K37" s="2">
        <v>73</v>
      </c>
      <c r="L37" s="21" t="s">
        <v>212</v>
      </c>
      <c r="M37" s="21"/>
      <c r="N37" s="21"/>
      <c r="O37" s="66">
        <v>0</v>
      </c>
      <c r="P37" s="66">
        <v>0</v>
      </c>
      <c r="Q37" s="66">
        <v>287.86</v>
      </c>
      <c r="R37" s="66">
        <v>0</v>
      </c>
      <c r="S37" s="66">
        <v>0</v>
      </c>
      <c r="T37" s="66">
        <v>0</v>
      </c>
      <c r="U37" s="69">
        <f t="shared" si="266"/>
        <v>2.5000000000000001E-2</v>
      </c>
      <c r="V37" s="69">
        <f t="shared" si="267"/>
        <v>0</v>
      </c>
      <c r="W37" s="69">
        <f t="shared" si="268"/>
        <v>287.86</v>
      </c>
      <c r="X37" s="69">
        <f t="shared" si="269"/>
        <v>0</v>
      </c>
      <c r="Y37" s="69">
        <f t="shared" si="270"/>
        <v>0</v>
      </c>
      <c r="Z37" s="69">
        <f t="shared" si="271"/>
        <v>0</v>
      </c>
      <c r="AA37" s="69">
        <f t="shared" si="272"/>
        <v>0.290563616298042</v>
      </c>
      <c r="AB37" s="69">
        <f t="shared" si="273"/>
        <v>0</v>
      </c>
      <c r="AC37" s="69">
        <f t="shared" si="274"/>
        <v>287.86041023293228</v>
      </c>
      <c r="AD37" s="69">
        <f t="shared" si="275"/>
        <v>0</v>
      </c>
      <c r="AE37" s="69">
        <f t="shared" si="276"/>
        <v>-2.5999999999999999E-3</v>
      </c>
      <c r="AF37" s="69">
        <f t="shared" si="277"/>
        <v>0</v>
      </c>
      <c r="AG37" s="69">
        <f t="shared" si="278"/>
        <v>-0.2535637706512851</v>
      </c>
      <c r="AH37" s="69">
        <f t="shared" si="279"/>
        <v>0</v>
      </c>
      <c r="AI37" s="69">
        <f t="shared" si="280"/>
        <v>287.86029713306925</v>
      </c>
      <c r="AJ37" s="69">
        <f t="shared" si="281"/>
        <v>0</v>
      </c>
      <c r="AK37" s="69">
        <f t="shared" si="282"/>
        <v>2.5999999999999999E-3</v>
      </c>
      <c r="AL37" s="69">
        <f t="shared" si="283"/>
        <v>0</v>
      </c>
      <c r="AM37" s="69">
        <f t="shared" si="284"/>
        <v>25.068444988111263</v>
      </c>
      <c r="AN37" s="69">
        <f t="shared" si="285"/>
        <v>0</v>
      </c>
      <c r="AO37" s="69">
        <f t="shared" si="286"/>
        <v>688.64681408343915</v>
      </c>
      <c r="AP37" s="69">
        <f t="shared" si="287"/>
        <v>0</v>
      </c>
      <c r="AQ37" s="69">
        <f t="shared" si="288"/>
        <v>3.9895783239637578E-2</v>
      </c>
      <c r="AR37" s="69">
        <f t="shared" si="289"/>
        <v>0</v>
      </c>
      <c r="AS37" s="69">
        <f t="shared" si="290"/>
        <v>25.068444988111263</v>
      </c>
      <c r="AT37" s="69">
        <f t="shared" si="291"/>
        <v>-2.6900407021417099</v>
      </c>
      <c r="AU37" s="69">
        <f t="shared" si="292"/>
        <v>2683.138768180062</v>
      </c>
      <c r="AV37" s="69">
        <f t="shared" si="293"/>
        <v>3.6499999999999998E-4</v>
      </c>
      <c r="AW37" s="69">
        <f t="shared" si="294"/>
        <v>3.9895783239637578E-2</v>
      </c>
      <c r="AX37" s="69">
        <f t="shared" si="295"/>
        <v>0</v>
      </c>
      <c r="AY37" s="69">
        <f t="shared" si="296"/>
        <v>48.056935307789189</v>
      </c>
      <c r="AZ37" s="69">
        <f t="shared" si="297"/>
        <v>0.11</v>
      </c>
      <c r="BA37" s="69">
        <f t="shared" si="298"/>
        <v>-649.78856135952094</v>
      </c>
      <c r="BB37" s="69">
        <f t="shared" si="299"/>
        <v>0</v>
      </c>
      <c r="BC37" s="69">
        <f t="shared" si="300"/>
        <v>3.1451740692148851E-2</v>
      </c>
      <c r="BD37" s="69">
        <f t="shared" si="301"/>
        <v>0</v>
      </c>
      <c r="BE37" s="21"/>
    </row>
    <row r="38" spans="1:57">
      <c r="A38" t="str">
        <f t="shared" si="37"/>
        <v>MIRR-1.2685.T6</v>
      </c>
      <c r="B38" t="str">
        <f t="shared" si="0"/>
        <v>SA2_XTD6_MIRR-1</v>
      </c>
      <c r="C38" s="80" t="s">
        <v>184</v>
      </c>
      <c r="D38" s="80" t="s">
        <v>409</v>
      </c>
      <c r="E38" s="80" t="s">
        <v>408</v>
      </c>
      <c r="F38" s="80" t="s">
        <v>408</v>
      </c>
      <c r="G38" s="2" t="s">
        <v>81</v>
      </c>
      <c r="H38" s="80">
        <v>1</v>
      </c>
      <c r="I38" s="21"/>
      <c r="J38" s="21"/>
      <c r="K38" s="2">
        <v>73</v>
      </c>
      <c r="L38" s="21" t="s">
        <v>76</v>
      </c>
      <c r="M38" s="21"/>
      <c r="N38" s="21"/>
      <c r="O38" s="66">
        <v>0</v>
      </c>
      <c r="P38" s="66">
        <v>0</v>
      </c>
      <c r="Q38" s="66">
        <v>290</v>
      </c>
      <c r="R38" s="66">
        <v>0</v>
      </c>
      <c r="S38" s="66">
        <v>0</v>
      </c>
      <c r="T38" s="66">
        <v>0</v>
      </c>
      <c r="U38" s="69">
        <f t="shared" si="266"/>
        <v>2.5000000000000001E-2</v>
      </c>
      <c r="V38" s="69">
        <f t="shared" si="267"/>
        <v>0</v>
      </c>
      <c r="W38" s="69">
        <f t="shared" si="268"/>
        <v>290</v>
      </c>
      <c r="X38" s="69">
        <f t="shared" si="269"/>
        <v>0</v>
      </c>
      <c r="Y38" s="69">
        <f t="shared" si="270"/>
        <v>0</v>
      </c>
      <c r="Z38" s="69">
        <f t="shared" si="271"/>
        <v>0</v>
      </c>
      <c r="AA38" s="69">
        <f t="shared" si="272"/>
        <v>0.28499962256681327</v>
      </c>
      <c r="AB38" s="69">
        <f t="shared" si="273"/>
        <v>0</v>
      </c>
      <c r="AC38" s="69">
        <f t="shared" si="274"/>
        <v>290.00040299973637</v>
      </c>
      <c r="AD38" s="69">
        <f t="shared" si="275"/>
        <v>0</v>
      </c>
      <c r="AE38" s="69">
        <f t="shared" si="276"/>
        <v>-2.5999999999999999E-3</v>
      </c>
      <c r="AF38" s="69">
        <f t="shared" si="277"/>
        <v>0</v>
      </c>
      <c r="AG38" s="69">
        <f t="shared" si="278"/>
        <v>-0.24799977692005637</v>
      </c>
      <c r="AH38" s="69">
        <f t="shared" si="279"/>
        <v>0</v>
      </c>
      <c r="AI38" s="69">
        <f t="shared" si="280"/>
        <v>290.00028989987334</v>
      </c>
      <c r="AJ38" s="69">
        <f t="shared" si="281"/>
        <v>0</v>
      </c>
      <c r="AK38" s="69">
        <f t="shared" si="282"/>
        <v>2.5999999999999999E-3</v>
      </c>
      <c r="AL38" s="69">
        <f t="shared" si="283"/>
        <v>0</v>
      </c>
      <c r="AM38" s="69">
        <f t="shared" si="284"/>
        <v>25.15379931733446</v>
      </c>
      <c r="AN38" s="69">
        <f t="shared" si="285"/>
        <v>0</v>
      </c>
      <c r="AO38" s="69">
        <f t="shared" si="286"/>
        <v>690.78511121865745</v>
      </c>
      <c r="AP38" s="69">
        <f t="shared" si="287"/>
        <v>0</v>
      </c>
      <c r="AQ38" s="69">
        <f t="shared" si="288"/>
        <v>3.9895783239637578E-2</v>
      </c>
      <c r="AR38" s="69">
        <f t="shared" si="289"/>
        <v>0</v>
      </c>
      <c r="AS38" s="69">
        <f t="shared" si="290"/>
        <v>25.15379931733446</v>
      </c>
      <c r="AT38" s="69">
        <f t="shared" si="291"/>
        <v>-2.6908214433316364</v>
      </c>
      <c r="AU38" s="69">
        <f t="shared" si="292"/>
        <v>2685.2770651727469</v>
      </c>
      <c r="AV38" s="69">
        <f t="shared" si="293"/>
        <v>3.6499999999999998E-4</v>
      </c>
      <c r="AW38" s="69">
        <f t="shared" si="294"/>
        <v>3.9895783239637578E-2</v>
      </c>
      <c r="AX38" s="69">
        <f t="shared" si="295"/>
        <v>0</v>
      </c>
      <c r="AY38" s="69">
        <f t="shared" si="296"/>
        <v>48.124230936649283</v>
      </c>
      <c r="AZ38" s="69">
        <f t="shared" si="297"/>
        <v>0.11</v>
      </c>
      <c r="BA38" s="69">
        <f t="shared" si="298"/>
        <v>-647.64961972910271</v>
      </c>
      <c r="BB38" s="69">
        <f t="shared" si="299"/>
        <v>0</v>
      </c>
      <c r="BC38" s="69">
        <f t="shared" si="300"/>
        <v>3.1451740692148851E-2</v>
      </c>
      <c r="BD38" s="69">
        <f t="shared" si="301"/>
        <v>0</v>
      </c>
      <c r="BE38" s="21"/>
    </row>
    <row r="39" spans="1:57">
      <c r="A39" t="str">
        <f t="shared" si="37"/>
        <v>PIPE.2693.T6</v>
      </c>
      <c r="B39" t="str">
        <f t="shared" si="0"/>
        <v>SA2_XTD6_PIPE</v>
      </c>
      <c r="C39" s="80" t="s">
        <v>184</v>
      </c>
      <c r="D39" s="80" t="s">
        <v>409</v>
      </c>
      <c r="E39" s="80" t="s">
        <v>408</v>
      </c>
      <c r="F39" s="80" t="s">
        <v>408</v>
      </c>
      <c r="G39" s="2" t="s">
        <v>148</v>
      </c>
      <c r="H39" s="80"/>
      <c r="I39" s="21"/>
      <c r="J39" s="21"/>
      <c r="K39" s="2">
        <v>73</v>
      </c>
      <c r="L39" s="21" t="s">
        <v>331</v>
      </c>
      <c r="M39" s="21"/>
      <c r="N39" s="21"/>
      <c r="O39" s="66">
        <v>0</v>
      </c>
      <c r="P39" s="66">
        <v>0</v>
      </c>
      <c r="Q39" s="66">
        <v>297.85499999999996</v>
      </c>
      <c r="R39" s="66">
        <v>0</v>
      </c>
      <c r="S39" s="66">
        <v>0</v>
      </c>
      <c r="T39" s="66">
        <v>0</v>
      </c>
      <c r="U39" s="69">
        <f t="shared" ref="U39:U51" si="302">O39+0.025</f>
        <v>2.5000000000000001E-2</v>
      </c>
      <c r="V39" s="69">
        <f t="shared" ref="V39:V51" si="303">P39</f>
        <v>0</v>
      </c>
      <c r="W39" s="69">
        <f t="shared" ref="W39:W51" si="304">Q39</f>
        <v>297.85499999999996</v>
      </c>
      <c r="X39" s="69">
        <f t="shared" ref="X39:X51" si="305">R39</f>
        <v>0</v>
      </c>
      <c r="Y39" s="69">
        <f t="shared" ref="Y39:Y51" si="306">S39</f>
        <v>0</v>
      </c>
      <c r="Z39" s="69">
        <f t="shared" ref="Z39:Z51" si="307">T39</f>
        <v>0</v>
      </c>
      <c r="AA39" s="69">
        <f t="shared" ref="AA39:AA51" si="308">U39*COS(-0.0026)+(W39-390)*SIN(-0.0026)</f>
        <v>0.26457664557671895</v>
      </c>
      <c r="AB39" s="69">
        <f t="shared" ref="AB39:AB51" si="309">V39</f>
        <v>0</v>
      </c>
      <c r="AC39" s="69">
        <f t="shared" ref="AC39:AC51" si="310">-U39*SIN(-0.0026)+(W39-390)*COS(0.0026)+390</f>
        <v>297.85537644985129</v>
      </c>
      <c r="AD39" s="69">
        <f t="shared" ref="AD39:AD51" si="311">X39</f>
        <v>0</v>
      </c>
      <c r="AE39" s="69">
        <f t="shared" ref="AE39:AE51" si="312">Y39-0.0026</f>
        <v>-2.5999999999999999E-3</v>
      </c>
      <c r="AF39" s="69">
        <f t="shared" ref="AF39:AF51" si="313">Z39</f>
        <v>0</v>
      </c>
      <c r="AG39" s="69">
        <f t="shared" ref="AG39:AG51" si="314">U39*COS(0.0026)+(W39-395)*SIN(0.0026)</f>
        <v>-0.22757679992996205</v>
      </c>
      <c r="AH39" s="69">
        <f t="shared" ref="AH39:AH51" si="315">V39</f>
        <v>0</v>
      </c>
      <c r="AI39" s="69">
        <f t="shared" ref="AI39:AI51" si="316">-U39*SIN(0.0026)+(W39-395)*COS(0.0026)+395</f>
        <v>297.85526334998826</v>
      </c>
      <c r="AJ39" s="69">
        <f t="shared" ref="AJ39:AJ51" si="317">X39</f>
        <v>0</v>
      </c>
      <c r="AK39" s="69">
        <f t="shared" ref="AK39:AK51" si="318">Y39+0.0026</f>
        <v>2.5999999999999999E-3</v>
      </c>
      <c r="AL39" s="69">
        <f t="shared" ref="AL39:AL51" si="319">Z39</f>
        <v>0</v>
      </c>
      <c r="AM39" s="69">
        <f t="shared" ref="AM39:AM51" si="320">O39*COS(2.28586*PI()/180)+(Q39+195.2)*SIN(2.28586*PI()/180)+5.8015</f>
        <v>25.467097567824283</v>
      </c>
      <c r="AN39" s="69">
        <f t="shared" ref="AN39:AN51" si="321">P39</f>
        <v>0</v>
      </c>
      <c r="AO39" s="69">
        <f t="shared" ref="AO39:AO51" si="322">-O39*SIN(2.28586*PI()/180)+(Q39+195.2)*COS(2.28586*PI()/180)+205.9712</f>
        <v>698.6338607500312</v>
      </c>
      <c r="AP39" s="69">
        <f t="shared" ref="AP39:AP51" si="323">R39</f>
        <v>0</v>
      </c>
      <c r="AQ39" s="69">
        <f t="shared" ref="AQ39:AQ51" si="324">S39+2.28586*PI()/180</f>
        <v>3.9895783239637578E-2</v>
      </c>
      <c r="AR39" s="69">
        <f t="shared" ref="AR39:AR51" si="325">T39</f>
        <v>0</v>
      </c>
      <c r="AS39" s="69">
        <f t="shared" ref="AS39:AS51" si="326">AM39</f>
        <v>25.467097567824283</v>
      </c>
      <c r="AT39" s="69">
        <f t="shared" ref="AT39:AT51" si="327">AN39*COS(0.02092*PI()/180)-AO39*SIN(0.02092*PI()/180)-2.4386</f>
        <v>-2.6936872012974664</v>
      </c>
      <c r="AU39" s="69">
        <f t="shared" ref="AU39:AU51" si="328">AN39*SIN(0.02092*PI()/180)+AO39*COS(0.02092*PI()/180)+1994.492</f>
        <v>2693.125814180944</v>
      </c>
      <c r="AV39" s="69">
        <f t="shared" ref="AV39:AV51" si="329">AP39+0.000365</f>
        <v>3.6499999999999998E-4</v>
      </c>
      <c r="AW39" s="69">
        <f t="shared" ref="AW39:AW51" si="330">AQ39</f>
        <v>3.9895783239637578E-2</v>
      </c>
      <c r="AX39" s="69">
        <f t="shared" ref="AX39:AX51" si="331">AR39</f>
        <v>0</v>
      </c>
      <c r="AY39" s="69">
        <f t="shared" ref="AY39:AY51" si="332">(AM39+17.5)*COS(-0.483808*PI()/180)+(AO39-1338.818)*SIN(-0.483808*PI()/180)</f>
        <v>48.371243630432502</v>
      </c>
      <c r="AZ39" s="69">
        <f t="shared" ref="AZ39:AZ51" si="333">AN39+0.11</f>
        <v>0.11</v>
      </c>
      <c r="BA39" s="69">
        <f t="shared" ref="BA39:BA51" si="334">-(AM39+17.5)*SIN(-0.483808*PI()/180)+(AO39-1338.818)*COS(-0.483808*PI()/180)</f>
        <v>-639.79850453894596</v>
      </c>
      <c r="BB39" s="69">
        <f t="shared" ref="BB39:BB51" si="335">AP39</f>
        <v>0</v>
      </c>
      <c r="BC39" s="69">
        <f t="shared" ref="BC39:BC51" si="336">AQ39-0.483808*PI()/180</f>
        <v>3.1451740692148851E-2</v>
      </c>
      <c r="BD39" s="69">
        <f t="shared" ref="BD39:BD51" si="337">AR39</f>
        <v>0</v>
      </c>
      <c r="BE39" s="21"/>
    </row>
    <row r="40" spans="1:57">
      <c r="A40" t="str">
        <f t="shared" si="37"/>
        <v>PBLM-1.2693.T6</v>
      </c>
      <c r="B40" t="str">
        <f t="shared" si="0"/>
        <v>SA2_XTD6_PBLM-1</v>
      </c>
      <c r="C40" s="80" t="s">
        <v>184</v>
      </c>
      <c r="D40" s="80" t="s">
        <v>409</v>
      </c>
      <c r="E40" s="80" t="s">
        <v>408</v>
      </c>
      <c r="F40" s="80" t="s">
        <v>408</v>
      </c>
      <c r="G40" s="2" t="s">
        <v>82</v>
      </c>
      <c r="H40" s="80">
        <v>1</v>
      </c>
      <c r="I40" s="21"/>
      <c r="J40" s="21"/>
      <c r="K40" s="2">
        <v>73</v>
      </c>
      <c r="L40" s="21" t="s">
        <v>332</v>
      </c>
      <c r="M40" s="21"/>
      <c r="N40" s="21"/>
      <c r="O40" s="66">
        <v>-3.2000000000000001E-2</v>
      </c>
      <c r="P40" s="66">
        <v>0</v>
      </c>
      <c r="Q40" s="66">
        <v>298.02999999999997</v>
      </c>
      <c r="R40" s="66">
        <v>0</v>
      </c>
      <c r="S40" s="66">
        <v>0</v>
      </c>
      <c r="T40" s="66">
        <v>0</v>
      </c>
      <c r="U40" s="69">
        <f t="shared" si="302"/>
        <v>-6.9999999999999993E-3</v>
      </c>
      <c r="V40" s="69">
        <f t="shared" si="303"/>
        <v>0</v>
      </c>
      <c r="W40" s="69">
        <f t="shared" si="304"/>
        <v>298.02999999999997</v>
      </c>
      <c r="X40" s="69">
        <f t="shared" si="305"/>
        <v>0</v>
      </c>
      <c r="Y40" s="69">
        <f t="shared" si="306"/>
        <v>0</v>
      </c>
      <c r="Z40" s="69">
        <f t="shared" si="307"/>
        <v>0</v>
      </c>
      <c r="AA40" s="69">
        <f t="shared" si="308"/>
        <v>0.23212175424929116</v>
      </c>
      <c r="AB40" s="69">
        <f t="shared" si="309"/>
        <v>0</v>
      </c>
      <c r="AC40" s="69">
        <f t="shared" si="310"/>
        <v>298.03029265844538</v>
      </c>
      <c r="AD40" s="69">
        <f t="shared" si="311"/>
        <v>0</v>
      </c>
      <c r="AE40" s="69">
        <f t="shared" si="312"/>
        <v>-2.5999999999999999E-3</v>
      </c>
      <c r="AF40" s="69">
        <f t="shared" si="313"/>
        <v>0</v>
      </c>
      <c r="AG40" s="69">
        <f t="shared" si="314"/>
        <v>-0.25912169228265608</v>
      </c>
      <c r="AH40" s="69">
        <f t="shared" si="315"/>
        <v>0</v>
      </c>
      <c r="AI40" s="69">
        <f t="shared" si="316"/>
        <v>298.03034595839483</v>
      </c>
      <c r="AJ40" s="69">
        <f t="shared" si="317"/>
        <v>0</v>
      </c>
      <c r="AK40" s="69">
        <f t="shared" si="318"/>
        <v>2.5999999999999999E-3</v>
      </c>
      <c r="AL40" s="69">
        <f t="shared" si="319"/>
        <v>0</v>
      </c>
      <c r="AM40" s="69">
        <f t="shared" si="320"/>
        <v>25.442102941322915</v>
      </c>
      <c r="AN40" s="69">
        <f t="shared" si="321"/>
        <v>0</v>
      </c>
      <c r="AO40" s="69">
        <f t="shared" si="322"/>
        <v>698.8099978234884</v>
      </c>
      <c r="AP40" s="69">
        <f t="shared" si="323"/>
        <v>0</v>
      </c>
      <c r="AQ40" s="69">
        <f t="shared" si="324"/>
        <v>3.9895783239637578E-2</v>
      </c>
      <c r="AR40" s="69">
        <f t="shared" si="325"/>
        <v>0</v>
      </c>
      <c r="AS40" s="69">
        <f t="shared" si="326"/>
        <v>25.442102941322915</v>
      </c>
      <c r="AT40" s="69">
        <f t="shared" si="327"/>
        <v>-2.6937515129714882</v>
      </c>
      <c r="AU40" s="69">
        <f t="shared" si="328"/>
        <v>2693.3019512426604</v>
      </c>
      <c r="AV40" s="69">
        <f t="shared" si="329"/>
        <v>3.6499999999999998E-4</v>
      </c>
      <c r="AW40" s="69">
        <f t="shared" si="330"/>
        <v>3.9895783239637578E-2</v>
      </c>
      <c r="AX40" s="69">
        <f t="shared" si="331"/>
        <v>0</v>
      </c>
      <c r="AY40" s="69">
        <f t="shared" si="332"/>
        <v>48.344762603739575</v>
      </c>
      <c r="AZ40" s="69">
        <f t="shared" si="333"/>
        <v>0.11</v>
      </c>
      <c r="BA40" s="69">
        <f t="shared" si="334"/>
        <v>-639.62258479808304</v>
      </c>
      <c r="BB40" s="69">
        <f t="shared" si="335"/>
        <v>0</v>
      </c>
      <c r="BC40" s="69">
        <f t="shared" si="336"/>
        <v>3.1451740692148851E-2</v>
      </c>
      <c r="BD40" s="69">
        <f t="shared" si="337"/>
        <v>0</v>
      </c>
      <c r="BE40" s="21"/>
    </row>
    <row r="41" spans="1:57">
      <c r="A41" t="str">
        <f t="shared" si="37"/>
        <v>PIPE.2693.T6</v>
      </c>
      <c r="B41" t="str">
        <f t="shared" si="0"/>
        <v>SA2_XTD6_PIPE</v>
      </c>
      <c r="C41" s="80" t="s">
        <v>184</v>
      </c>
      <c r="D41" s="80" t="s">
        <v>409</v>
      </c>
      <c r="E41" s="80" t="s">
        <v>408</v>
      </c>
      <c r="F41" s="80" t="s">
        <v>408</v>
      </c>
      <c r="G41" s="2" t="s">
        <v>148</v>
      </c>
      <c r="H41" s="80"/>
      <c r="I41" s="21"/>
      <c r="J41" s="21"/>
      <c r="K41" s="2">
        <v>73</v>
      </c>
      <c r="L41" s="21" t="s">
        <v>333</v>
      </c>
      <c r="M41" s="21"/>
      <c r="N41" s="21"/>
      <c r="O41" s="66">
        <v>-3.2000000000000001E-2</v>
      </c>
      <c r="P41" s="66">
        <v>0</v>
      </c>
      <c r="Q41" s="66">
        <v>298.20499999999998</v>
      </c>
      <c r="R41" s="66">
        <v>0</v>
      </c>
      <c r="S41" s="66">
        <v>0</v>
      </c>
      <c r="T41" s="66">
        <v>0</v>
      </c>
      <c r="U41" s="69">
        <f t="shared" si="302"/>
        <v>-6.9999999999999993E-3</v>
      </c>
      <c r="V41" s="69">
        <f t="shared" si="303"/>
        <v>0</v>
      </c>
      <c r="W41" s="69">
        <f t="shared" si="304"/>
        <v>298.20499999999998</v>
      </c>
      <c r="X41" s="69">
        <f t="shared" si="305"/>
        <v>0</v>
      </c>
      <c r="Y41" s="69">
        <f t="shared" si="306"/>
        <v>0</v>
      </c>
      <c r="Z41" s="69">
        <f t="shared" si="307"/>
        <v>0</v>
      </c>
      <c r="AA41" s="69">
        <f t="shared" si="308"/>
        <v>0.23166675476192428</v>
      </c>
      <c r="AB41" s="69">
        <f t="shared" si="309"/>
        <v>0</v>
      </c>
      <c r="AC41" s="69">
        <f t="shared" si="310"/>
        <v>298.20529206694573</v>
      </c>
      <c r="AD41" s="69">
        <f t="shared" si="311"/>
        <v>0</v>
      </c>
      <c r="AE41" s="69">
        <f t="shared" si="312"/>
        <v>-2.5999999999999999E-3</v>
      </c>
      <c r="AF41" s="69">
        <f t="shared" si="313"/>
        <v>0</v>
      </c>
      <c r="AG41" s="69">
        <f t="shared" si="314"/>
        <v>-0.2586666927952892</v>
      </c>
      <c r="AH41" s="69">
        <f t="shared" si="315"/>
        <v>0</v>
      </c>
      <c r="AI41" s="69">
        <f t="shared" si="316"/>
        <v>298.20534536689519</v>
      </c>
      <c r="AJ41" s="69">
        <f t="shared" si="317"/>
        <v>0</v>
      </c>
      <c r="AK41" s="69">
        <f t="shared" si="318"/>
        <v>2.5999999999999999E-3</v>
      </c>
      <c r="AL41" s="69">
        <f t="shared" si="319"/>
        <v>0</v>
      </c>
      <c r="AM41" s="69">
        <f t="shared" si="320"/>
        <v>25.449082851422943</v>
      </c>
      <c r="AN41" s="69">
        <f t="shared" si="321"/>
        <v>0</v>
      </c>
      <c r="AO41" s="69">
        <f t="shared" si="322"/>
        <v>698.98485857052731</v>
      </c>
      <c r="AP41" s="69">
        <f t="shared" si="323"/>
        <v>0</v>
      </c>
      <c r="AQ41" s="69">
        <f t="shared" si="324"/>
        <v>3.9895783239637578E-2</v>
      </c>
      <c r="AR41" s="69">
        <f t="shared" si="325"/>
        <v>0</v>
      </c>
      <c r="AS41" s="69">
        <f t="shared" si="326"/>
        <v>25.449082851422943</v>
      </c>
      <c r="AT41" s="69">
        <f t="shared" si="327"/>
        <v>-2.6938153586295428</v>
      </c>
      <c r="AU41" s="69">
        <f t="shared" si="328"/>
        <v>2693.4768119780433</v>
      </c>
      <c r="AV41" s="69">
        <f t="shared" si="329"/>
        <v>3.6499999999999998E-4</v>
      </c>
      <c r="AW41" s="69">
        <f t="shared" si="330"/>
        <v>3.9895783239637578E-2</v>
      </c>
      <c r="AX41" s="69">
        <f t="shared" si="331"/>
        <v>0</v>
      </c>
      <c r="AY41" s="69">
        <f t="shared" si="332"/>
        <v>48.350265750959437</v>
      </c>
      <c r="AZ41" s="69">
        <f t="shared" si="333"/>
        <v>0.11</v>
      </c>
      <c r="BA41" s="69">
        <f t="shared" si="334"/>
        <v>-639.44767134699737</v>
      </c>
      <c r="BB41" s="69">
        <f t="shared" si="335"/>
        <v>0</v>
      </c>
      <c r="BC41" s="69">
        <f t="shared" si="336"/>
        <v>3.1451740692148851E-2</v>
      </c>
      <c r="BD41" s="69">
        <f t="shared" si="337"/>
        <v>0</v>
      </c>
      <c r="BE41" s="21"/>
    </row>
    <row r="42" spans="1:57">
      <c r="A42" t="str">
        <f t="shared" si="37"/>
        <v>PIPE.2696.T6</v>
      </c>
      <c r="B42" t="str">
        <f t="shared" si="0"/>
        <v>SA2_XTD6_PIPE</v>
      </c>
      <c r="C42" s="80" t="s">
        <v>184</v>
      </c>
      <c r="D42" s="80" t="s">
        <v>409</v>
      </c>
      <c r="E42" s="80" t="s">
        <v>408</v>
      </c>
      <c r="F42" s="80" t="s">
        <v>408</v>
      </c>
      <c r="G42" s="2" t="s">
        <v>148</v>
      </c>
      <c r="H42" s="80"/>
      <c r="I42" s="21"/>
      <c r="J42" s="21"/>
      <c r="K42" s="2">
        <v>73</v>
      </c>
      <c r="L42" s="21" t="s">
        <v>334</v>
      </c>
      <c r="M42" s="21"/>
      <c r="N42" s="21"/>
      <c r="O42" s="66">
        <v>-5.5E-2</v>
      </c>
      <c r="P42" s="66">
        <v>0</v>
      </c>
      <c r="Q42" s="66">
        <v>300.31</v>
      </c>
      <c r="R42" s="66">
        <v>0</v>
      </c>
      <c r="S42" s="66">
        <v>0</v>
      </c>
      <c r="T42" s="66">
        <v>0</v>
      </c>
      <c r="U42" s="69">
        <f t="shared" si="302"/>
        <v>-0.03</v>
      </c>
      <c r="V42" s="69">
        <f t="shared" si="303"/>
        <v>0</v>
      </c>
      <c r="W42" s="69">
        <f t="shared" si="304"/>
        <v>300.31</v>
      </c>
      <c r="X42" s="69">
        <f t="shared" si="305"/>
        <v>0</v>
      </c>
      <c r="Y42" s="69">
        <f t="shared" si="306"/>
        <v>0</v>
      </c>
      <c r="Z42" s="69">
        <f t="shared" si="307"/>
        <v>0</v>
      </c>
      <c r="AA42" s="69">
        <f t="shared" si="308"/>
        <v>0.20319383866812502</v>
      </c>
      <c r="AB42" s="69">
        <f t="shared" si="309"/>
        <v>0</v>
      </c>
      <c r="AC42" s="69">
        <f t="shared" si="310"/>
        <v>300.31022515211714</v>
      </c>
      <c r="AD42" s="69">
        <f t="shared" si="311"/>
        <v>0</v>
      </c>
      <c r="AE42" s="69">
        <f t="shared" si="312"/>
        <v>-2.5999999999999999E-3</v>
      </c>
      <c r="AF42" s="69">
        <f t="shared" si="313"/>
        <v>0</v>
      </c>
      <c r="AG42" s="69">
        <f t="shared" si="314"/>
        <v>-0.27619362122157753</v>
      </c>
      <c r="AH42" s="69">
        <f t="shared" si="315"/>
        <v>0</v>
      </c>
      <c r="AI42" s="69">
        <f t="shared" si="316"/>
        <v>300.31039805193183</v>
      </c>
      <c r="AJ42" s="69">
        <f t="shared" si="317"/>
        <v>0</v>
      </c>
      <c r="AK42" s="69">
        <f t="shared" si="318"/>
        <v>2.5999999999999999E-3</v>
      </c>
      <c r="AL42" s="69">
        <f t="shared" si="319"/>
        <v>0</v>
      </c>
      <c r="AM42" s="69">
        <f t="shared" si="320"/>
        <v>25.510059500443884</v>
      </c>
      <c r="AN42" s="69">
        <f t="shared" si="321"/>
        <v>0</v>
      </c>
      <c r="AO42" s="69">
        <f t="shared" si="322"/>
        <v>701.08910091595101</v>
      </c>
      <c r="AP42" s="69">
        <f t="shared" si="323"/>
        <v>0</v>
      </c>
      <c r="AQ42" s="69">
        <f t="shared" si="324"/>
        <v>3.9895783239637578E-2</v>
      </c>
      <c r="AR42" s="69">
        <f t="shared" si="325"/>
        <v>0</v>
      </c>
      <c r="AS42" s="69">
        <f t="shared" si="326"/>
        <v>25.510059500443884</v>
      </c>
      <c r="AT42" s="69">
        <f t="shared" si="327"/>
        <v>-2.6945836656368347</v>
      </c>
      <c r="AU42" s="69">
        <f t="shared" si="328"/>
        <v>2695.5810541832038</v>
      </c>
      <c r="AV42" s="69">
        <f t="shared" si="329"/>
        <v>3.6499999999999998E-4</v>
      </c>
      <c r="AW42" s="69">
        <f t="shared" si="330"/>
        <v>3.9895783239637578E-2</v>
      </c>
      <c r="AX42" s="69">
        <f t="shared" si="331"/>
        <v>0</v>
      </c>
      <c r="AY42" s="69">
        <f t="shared" si="332"/>
        <v>48.393472125375744</v>
      </c>
      <c r="AZ42" s="69">
        <f t="shared" si="333"/>
        <v>0.11</v>
      </c>
      <c r="BA42" s="69">
        <f t="shared" si="334"/>
        <v>-637.34298913601879</v>
      </c>
      <c r="BB42" s="69">
        <f t="shared" si="335"/>
        <v>0</v>
      </c>
      <c r="BC42" s="69">
        <f t="shared" si="336"/>
        <v>3.1451740692148851E-2</v>
      </c>
      <c r="BD42" s="69">
        <f t="shared" si="337"/>
        <v>0</v>
      </c>
      <c r="BE42" s="21"/>
    </row>
    <row r="43" spans="1:57">
      <c r="A43" t="str">
        <f t="shared" si="37"/>
        <v>MIRR-2.2697.T6</v>
      </c>
      <c r="B43" t="str">
        <f t="shared" si="0"/>
        <v>SA2_XTD6_MIRR-2</v>
      </c>
      <c r="C43" s="80" t="s">
        <v>184</v>
      </c>
      <c r="D43" s="80" t="s">
        <v>409</v>
      </c>
      <c r="E43" s="80" t="s">
        <v>408</v>
      </c>
      <c r="F43" s="80" t="s">
        <v>408</v>
      </c>
      <c r="G43" s="2" t="s">
        <v>81</v>
      </c>
      <c r="H43" s="80">
        <v>2</v>
      </c>
      <c r="I43" s="21"/>
      <c r="J43" s="21"/>
      <c r="K43" s="2">
        <v>73</v>
      </c>
      <c r="L43" s="21" t="s">
        <v>335</v>
      </c>
      <c r="M43" s="21"/>
      <c r="N43" s="21"/>
      <c r="O43" s="66">
        <v>-5.5E-2</v>
      </c>
      <c r="P43" s="66">
        <v>0</v>
      </c>
      <c r="Q43" s="66">
        <v>301.36</v>
      </c>
      <c r="R43" s="66">
        <v>0</v>
      </c>
      <c r="S43" s="66">
        <v>0</v>
      </c>
      <c r="T43" s="66">
        <v>0</v>
      </c>
      <c r="U43" s="69">
        <f t="shared" si="302"/>
        <v>-0.03</v>
      </c>
      <c r="V43" s="69">
        <f t="shared" si="303"/>
        <v>0</v>
      </c>
      <c r="W43" s="69">
        <f t="shared" si="304"/>
        <v>301.36</v>
      </c>
      <c r="X43" s="69">
        <f t="shared" si="305"/>
        <v>0</v>
      </c>
      <c r="Y43" s="69">
        <f t="shared" si="306"/>
        <v>0</v>
      </c>
      <c r="Z43" s="69">
        <f t="shared" si="307"/>
        <v>0</v>
      </c>
      <c r="AA43" s="69">
        <f t="shared" si="308"/>
        <v>0.20046384174392395</v>
      </c>
      <c r="AB43" s="69">
        <f t="shared" si="309"/>
        <v>0</v>
      </c>
      <c r="AC43" s="69">
        <f t="shared" si="310"/>
        <v>301.3602216031191</v>
      </c>
      <c r="AD43" s="69">
        <f t="shared" si="311"/>
        <v>0</v>
      </c>
      <c r="AE43" s="69">
        <f t="shared" si="312"/>
        <v>-2.5999999999999999E-3</v>
      </c>
      <c r="AF43" s="69">
        <f t="shared" si="313"/>
        <v>0</v>
      </c>
      <c r="AG43" s="69">
        <f t="shared" si="314"/>
        <v>-0.27346362429737647</v>
      </c>
      <c r="AH43" s="69">
        <f t="shared" si="315"/>
        <v>0</v>
      </c>
      <c r="AI43" s="69">
        <f t="shared" si="316"/>
        <v>301.36039450293384</v>
      </c>
      <c r="AJ43" s="69">
        <f t="shared" si="317"/>
        <v>0</v>
      </c>
      <c r="AK43" s="69">
        <f t="shared" si="318"/>
        <v>2.5999999999999999E-3</v>
      </c>
      <c r="AL43" s="69">
        <f t="shared" si="319"/>
        <v>0</v>
      </c>
      <c r="AM43" s="69">
        <f t="shared" si="320"/>
        <v>25.551938961044051</v>
      </c>
      <c r="AN43" s="69">
        <f t="shared" si="321"/>
        <v>0</v>
      </c>
      <c r="AO43" s="69">
        <f t="shared" si="322"/>
        <v>702.13826539818433</v>
      </c>
      <c r="AP43" s="69">
        <f t="shared" si="323"/>
        <v>0</v>
      </c>
      <c r="AQ43" s="69">
        <f t="shared" si="324"/>
        <v>3.9895783239637578E-2</v>
      </c>
      <c r="AR43" s="69">
        <f t="shared" si="325"/>
        <v>0</v>
      </c>
      <c r="AS43" s="69">
        <f t="shared" si="326"/>
        <v>25.551938961044051</v>
      </c>
      <c r="AT43" s="69">
        <f t="shared" si="327"/>
        <v>-2.6949667395851633</v>
      </c>
      <c r="AU43" s="69">
        <f t="shared" si="328"/>
        <v>2696.6302185955028</v>
      </c>
      <c r="AV43" s="69">
        <f t="shared" si="329"/>
        <v>3.6499999999999998E-4</v>
      </c>
      <c r="AW43" s="69">
        <f t="shared" si="330"/>
        <v>3.9895783239637578E-2</v>
      </c>
      <c r="AX43" s="69">
        <f t="shared" si="331"/>
        <v>0</v>
      </c>
      <c r="AY43" s="69">
        <f t="shared" si="332"/>
        <v>48.426491008694953</v>
      </c>
      <c r="AZ43" s="69">
        <f t="shared" si="333"/>
        <v>0.11</v>
      </c>
      <c r="BA43" s="69">
        <f t="shared" si="334"/>
        <v>-636.2935084295051</v>
      </c>
      <c r="BB43" s="69">
        <f t="shared" si="335"/>
        <v>0</v>
      </c>
      <c r="BC43" s="69">
        <f t="shared" si="336"/>
        <v>3.1451740692148851E-2</v>
      </c>
      <c r="BD43" s="69">
        <f t="shared" si="337"/>
        <v>0</v>
      </c>
      <c r="BE43" s="21"/>
    </row>
    <row r="44" spans="1:57">
      <c r="A44" t="str">
        <f t="shared" si="37"/>
        <v>PIPE.2697.T6</v>
      </c>
      <c r="B44" t="str">
        <f t="shared" si="0"/>
        <v>SA2_XTD6_PIPE</v>
      </c>
      <c r="C44" s="80" t="s">
        <v>184</v>
      </c>
      <c r="D44" s="80" t="s">
        <v>409</v>
      </c>
      <c r="E44" s="80" t="s">
        <v>408</v>
      </c>
      <c r="F44" s="80" t="s">
        <v>408</v>
      </c>
      <c r="G44" s="2" t="s">
        <v>148</v>
      </c>
      <c r="H44" s="80"/>
      <c r="I44" s="21"/>
      <c r="J44" s="21"/>
      <c r="K44" s="2">
        <v>73</v>
      </c>
      <c r="L44" s="21" t="s">
        <v>331</v>
      </c>
      <c r="M44" s="21"/>
      <c r="N44" s="21"/>
      <c r="O44" s="66">
        <v>-5.5E-2</v>
      </c>
      <c r="P44" s="66">
        <v>0</v>
      </c>
      <c r="Q44" s="66">
        <v>302.18000000000006</v>
      </c>
      <c r="R44" s="66">
        <v>0</v>
      </c>
      <c r="S44" s="66">
        <v>0</v>
      </c>
      <c r="T44" s="66">
        <v>0</v>
      </c>
      <c r="U44" s="69">
        <f t="shared" si="302"/>
        <v>-0.03</v>
      </c>
      <c r="V44" s="69">
        <f t="shared" si="303"/>
        <v>0</v>
      </c>
      <c r="W44" s="69">
        <f t="shared" si="304"/>
        <v>302.18000000000006</v>
      </c>
      <c r="X44" s="69">
        <f t="shared" si="305"/>
        <v>0</v>
      </c>
      <c r="Y44" s="69">
        <f t="shared" si="306"/>
        <v>0</v>
      </c>
      <c r="Z44" s="69">
        <f t="shared" si="307"/>
        <v>0</v>
      </c>
      <c r="AA44" s="69">
        <f t="shared" si="308"/>
        <v>0.19833184414597635</v>
      </c>
      <c r="AB44" s="69">
        <f t="shared" si="309"/>
        <v>0</v>
      </c>
      <c r="AC44" s="69">
        <f t="shared" si="310"/>
        <v>302.18021883152073</v>
      </c>
      <c r="AD44" s="69">
        <f t="shared" si="311"/>
        <v>0</v>
      </c>
      <c r="AE44" s="69">
        <f t="shared" si="312"/>
        <v>-2.5999999999999999E-3</v>
      </c>
      <c r="AF44" s="69">
        <f t="shared" si="313"/>
        <v>0</v>
      </c>
      <c r="AG44" s="69">
        <f t="shared" si="314"/>
        <v>-0.27133162669942884</v>
      </c>
      <c r="AH44" s="69">
        <f t="shared" si="315"/>
        <v>0</v>
      </c>
      <c r="AI44" s="69">
        <f t="shared" si="316"/>
        <v>302.18039173133548</v>
      </c>
      <c r="AJ44" s="69">
        <f t="shared" si="317"/>
        <v>0</v>
      </c>
      <c r="AK44" s="69">
        <f t="shared" si="318"/>
        <v>2.5999999999999999E-3</v>
      </c>
      <c r="AL44" s="69">
        <f t="shared" si="319"/>
        <v>0</v>
      </c>
      <c r="AM44" s="69">
        <f t="shared" si="320"/>
        <v>25.584644825512758</v>
      </c>
      <c r="AN44" s="69">
        <f t="shared" si="321"/>
        <v>0</v>
      </c>
      <c r="AO44" s="69">
        <f t="shared" si="322"/>
        <v>702.95761289859502</v>
      </c>
      <c r="AP44" s="69">
        <f t="shared" si="323"/>
        <v>0</v>
      </c>
      <c r="AQ44" s="69">
        <f t="shared" si="324"/>
        <v>3.9895783239637578E-2</v>
      </c>
      <c r="AR44" s="69">
        <f t="shared" si="325"/>
        <v>0</v>
      </c>
      <c r="AS44" s="69">
        <f t="shared" si="326"/>
        <v>25.584644825512758</v>
      </c>
      <c r="AT44" s="69">
        <f t="shared" si="327"/>
        <v>-2.6952659020971916</v>
      </c>
      <c r="AU44" s="69">
        <f t="shared" si="328"/>
        <v>2697.4495660412977</v>
      </c>
      <c r="AV44" s="69">
        <f t="shared" si="329"/>
        <v>3.6499999999999998E-4</v>
      </c>
      <c r="AW44" s="69">
        <f t="shared" si="330"/>
        <v>3.9895783239637578E-2</v>
      </c>
      <c r="AX44" s="69">
        <f t="shared" si="331"/>
        <v>0</v>
      </c>
      <c r="AY44" s="69">
        <f t="shared" si="332"/>
        <v>48.452277184239477</v>
      </c>
      <c r="AZ44" s="69">
        <f t="shared" si="333"/>
        <v>0.11</v>
      </c>
      <c r="BA44" s="69">
        <f t="shared" si="334"/>
        <v>-635.47391397298975</v>
      </c>
      <c r="BB44" s="69">
        <f t="shared" si="335"/>
        <v>0</v>
      </c>
      <c r="BC44" s="69">
        <f t="shared" si="336"/>
        <v>3.1451740692148851E-2</v>
      </c>
      <c r="BD44" s="69">
        <f t="shared" si="337"/>
        <v>0</v>
      </c>
      <c r="BE44" s="21"/>
    </row>
    <row r="45" spans="1:57">
      <c r="A45" t="str">
        <f t="shared" si="37"/>
        <v>PIPE.2698.T6</v>
      </c>
      <c r="B45" t="str">
        <f t="shared" si="0"/>
        <v>SA2_XTD6_PIPE</v>
      </c>
      <c r="C45" s="80" t="s">
        <v>184</v>
      </c>
      <c r="D45" s="80" t="s">
        <v>409</v>
      </c>
      <c r="E45" s="80" t="s">
        <v>408</v>
      </c>
      <c r="F45" s="80" t="s">
        <v>408</v>
      </c>
      <c r="G45" s="2" t="s">
        <v>148</v>
      </c>
      <c r="H45" s="80"/>
      <c r="I45" s="21"/>
      <c r="J45" s="21"/>
      <c r="K45" s="2">
        <v>73</v>
      </c>
      <c r="L45" s="21" t="s">
        <v>331</v>
      </c>
      <c r="M45" s="21"/>
      <c r="N45" s="21"/>
      <c r="O45" s="66">
        <v>-5.5E-2</v>
      </c>
      <c r="P45" s="66">
        <v>0</v>
      </c>
      <c r="Q45" s="66">
        <v>302.38000000000005</v>
      </c>
      <c r="R45" s="66">
        <v>0</v>
      </c>
      <c r="S45" s="66">
        <v>0</v>
      </c>
      <c r="T45" s="66">
        <v>0</v>
      </c>
      <c r="U45" s="69">
        <f t="shared" si="302"/>
        <v>-0.03</v>
      </c>
      <c r="V45" s="69">
        <f t="shared" si="303"/>
        <v>0</v>
      </c>
      <c r="W45" s="69">
        <f t="shared" si="304"/>
        <v>302.38000000000005</v>
      </c>
      <c r="X45" s="69">
        <f t="shared" si="305"/>
        <v>0</v>
      </c>
      <c r="Y45" s="69">
        <f t="shared" si="306"/>
        <v>0</v>
      </c>
      <c r="Z45" s="69">
        <f t="shared" si="307"/>
        <v>0</v>
      </c>
      <c r="AA45" s="69">
        <f t="shared" si="308"/>
        <v>0.19781184473184285</v>
      </c>
      <c r="AB45" s="69">
        <f t="shared" si="309"/>
        <v>0</v>
      </c>
      <c r="AC45" s="69">
        <f t="shared" si="310"/>
        <v>302.38021815552111</v>
      </c>
      <c r="AD45" s="69">
        <f t="shared" si="311"/>
        <v>0</v>
      </c>
      <c r="AE45" s="69">
        <f t="shared" si="312"/>
        <v>-2.5999999999999999E-3</v>
      </c>
      <c r="AF45" s="69">
        <f t="shared" si="313"/>
        <v>0</v>
      </c>
      <c r="AG45" s="69">
        <f t="shared" si="314"/>
        <v>-0.27081162728529534</v>
      </c>
      <c r="AH45" s="69">
        <f t="shared" si="315"/>
        <v>0</v>
      </c>
      <c r="AI45" s="69">
        <f t="shared" si="316"/>
        <v>302.38039105533585</v>
      </c>
      <c r="AJ45" s="69">
        <f t="shared" si="317"/>
        <v>0</v>
      </c>
      <c r="AK45" s="69">
        <f t="shared" si="318"/>
        <v>2.5999999999999999E-3</v>
      </c>
      <c r="AL45" s="69">
        <f t="shared" si="319"/>
        <v>0</v>
      </c>
      <c r="AM45" s="69">
        <f t="shared" si="320"/>
        <v>25.592621865627073</v>
      </c>
      <c r="AN45" s="69">
        <f t="shared" si="321"/>
        <v>0</v>
      </c>
      <c r="AO45" s="69">
        <f t="shared" si="322"/>
        <v>703.15745375235383</v>
      </c>
      <c r="AP45" s="69">
        <f t="shared" si="323"/>
        <v>0</v>
      </c>
      <c r="AQ45" s="69">
        <f t="shared" si="324"/>
        <v>3.9895783239637578E-2</v>
      </c>
      <c r="AR45" s="69">
        <f t="shared" si="325"/>
        <v>0</v>
      </c>
      <c r="AS45" s="69">
        <f t="shared" si="326"/>
        <v>25.592621865627073</v>
      </c>
      <c r="AT45" s="69">
        <f t="shared" si="327"/>
        <v>-2.6953388685635398</v>
      </c>
      <c r="AU45" s="69">
        <f t="shared" si="328"/>
        <v>2697.6494068817356</v>
      </c>
      <c r="AV45" s="69">
        <f t="shared" si="329"/>
        <v>3.6499999999999998E-4</v>
      </c>
      <c r="AW45" s="69">
        <f t="shared" si="330"/>
        <v>3.9895783239637578E-2</v>
      </c>
      <c r="AX45" s="69">
        <f t="shared" si="331"/>
        <v>0</v>
      </c>
      <c r="AY45" s="69">
        <f t="shared" si="332"/>
        <v>48.458566495347895</v>
      </c>
      <c r="AZ45" s="69">
        <f t="shared" si="333"/>
        <v>0.11</v>
      </c>
      <c r="BA45" s="69">
        <f t="shared" si="334"/>
        <v>-635.27401288603471</v>
      </c>
      <c r="BB45" s="69">
        <f t="shared" si="335"/>
        <v>0</v>
      </c>
      <c r="BC45" s="69">
        <f t="shared" si="336"/>
        <v>3.1451740692148851E-2</v>
      </c>
      <c r="BD45" s="69">
        <f t="shared" si="337"/>
        <v>0</v>
      </c>
      <c r="BE45" s="21"/>
    </row>
    <row r="46" spans="1:57">
      <c r="A46" t="str">
        <f t="shared" si="37"/>
        <v>MCP.2698.T6</v>
      </c>
      <c r="B46" t="str">
        <f t="shared" si="0"/>
        <v>SA2_XTD6_MCP</v>
      </c>
      <c r="C46" s="80" t="s">
        <v>184</v>
      </c>
      <c r="D46" s="80" t="s">
        <v>409</v>
      </c>
      <c r="E46" s="80" t="s">
        <v>408</v>
      </c>
      <c r="F46" s="80" t="s">
        <v>408</v>
      </c>
      <c r="G46" s="2" t="s">
        <v>89</v>
      </c>
      <c r="H46" s="80"/>
      <c r="I46" s="21"/>
      <c r="J46" s="21"/>
      <c r="K46" s="2">
        <v>74</v>
      </c>
      <c r="L46" s="21" t="s">
        <v>336</v>
      </c>
      <c r="M46" s="21"/>
      <c r="N46" s="21"/>
      <c r="O46" s="66">
        <v>-5.5E-2</v>
      </c>
      <c r="P46" s="66">
        <v>0</v>
      </c>
      <c r="Q46" s="66">
        <v>302.85950000000003</v>
      </c>
      <c r="R46" s="66">
        <v>0</v>
      </c>
      <c r="S46" s="66">
        <v>0</v>
      </c>
      <c r="T46" s="66">
        <v>0</v>
      </c>
      <c r="U46" s="69">
        <f t="shared" si="302"/>
        <v>-0.03</v>
      </c>
      <c r="V46" s="69">
        <f t="shared" si="303"/>
        <v>0</v>
      </c>
      <c r="W46" s="69">
        <f t="shared" si="304"/>
        <v>302.85950000000003</v>
      </c>
      <c r="X46" s="69">
        <f t="shared" si="305"/>
        <v>0</v>
      </c>
      <c r="Y46" s="69">
        <f t="shared" si="306"/>
        <v>0</v>
      </c>
      <c r="Z46" s="69">
        <f t="shared" si="307"/>
        <v>0</v>
      </c>
      <c r="AA46" s="69">
        <f t="shared" si="308"/>
        <v>0.19656514613645776</v>
      </c>
      <c r="AB46" s="69">
        <f t="shared" si="309"/>
        <v>0</v>
      </c>
      <c r="AC46" s="69">
        <f t="shared" si="310"/>
        <v>302.85971653481198</v>
      </c>
      <c r="AD46" s="69">
        <f t="shared" si="311"/>
        <v>0</v>
      </c>
      <c r="AE46" s="69">
        <f t="shared" si="312"/>
        <v>-2.5999999999999999E-3</v>
      </c>
      <c r="AF46" s="69">
        <f t="shared" si="313"/>
        <v>0</v>
      </c>
      <c r="AG46" s="69">
        <f t="shared" si="314"/>
        <v>-0.26956492868991028</v>
      </c>
      <c r="AH46" s="69">
        <f t="shared" si="315"/>
        <v>0</v>
      </c>
      <c r="AI46" s="69">
        <f t="shared" si="316"/>
        <v>302.85988943462672</v>
      </c>
      <c r="AJ46" s="69">
        <f t="shared" si="317"/>
        <v>0</v>
      </c>
      <c r="AK46" s="69">
        <f t="shared" si="318"/>
        <v>2.5999999999999999E-3</v>
      </c>
      <c r="AL46" s="69">
        <f t="shared" si="319"/>
        <v>0</v>
      </c>
      <c r="AM46" s="69">
        <f t="shared" si="320"/>
        <v>25.61174681930115</v>
      </c>
      <c r="AN46" s="69">
        <f t="shared" si="321"/>
        <v>0</v>
      </c>
      <c r="AO46" s="69">
        <f t="shared" si="322"/>
        <v>703.63657219924039</v>
      </c>
      <c r="AP46" s="69">
        <f t="shared" si="323"/>
        <v>0</v>
      </c>
      <c r="AQ46" s="69">
        <f t="shared" si="324"/>
        <v>3.9895783239637578E-2</v>
      </c>
      <c r="AR46" s="69">
        <f t="shared" si="325"/>
        <v>0</v>
      </c>
      <c r="AS46" s="69">
        <f t="shared" si="326"/>
        <v>25.61174681930115</v>
      </c>
      <c r="AT46" s="69">
        <f t="shared" si="327"/>
        <v>-2.6955138056666099</v>
      </c>
      <c r="AU46" s="69">
        <f t="shared" si="328"/>
        <v>2698.1285252966854</v>
      </c>
      <c r="AV46" s="69">
        <f t="shared" si="329"/>
        <v>3.6499999999999998E-4</v>
      </c>
      <c r="AW46" s="69">
        <f t="shared" si="330"/>
        <v>3.9895783239637578E-2</v>
      </c>
      <c r="AX46" s="69">
        <f t="shared" si="331"/>
        <v>0</v>
      </c>
      <c r="AY46" s="69">
        <f t="shared" si="332"/>
        <v>48.473645118730332</v>
      </c>
      <c r="AZ46" s="69">
        <f t="shared" si="333"/>
        <v>0.11</v>
      </c>
      <c r="BA46" s="69">
        <f t="shared" si="334"/>
        <v>-634.79475003006007</v>
      </c>
      <c r="BB46" s="69">
        <f t="shared" si="335"/>
        <v>0</v>
      </c>
      <c r="BC46" s="69">
        <f t="shared" si="336"/>
        <v>3.1451740692148851E-2</v>
      </c>
      <c r="BD46" s="69">
        <f t="shared" si="337"/>
        <v>0</v>
      </c>
      <c r="BE46" s="21"/>
    </row>
    <row r="47" spans="1:57">
      <c r="A47" t="str">
        <f t="shared" si="37"/>
        <v>IMGPII45.2699.T6</v>
      </c>
      <c r="B47" t="str">
        <f t="shared" si="0"/>
        <v>SA2_XTD6_IMGPII45</v>
      </c>
      <c r="C47" s="80" t="s">
        <v>184</v>
      </c>
      <c r="D47" s="80" t="s">
        <v>409</v>
      </c>
      <c r="E47" s="80" t="s">
        <v>408</v>
      </c>
      <c r="F47" s="80" t="s">
        <v>408</v>
      </c>
      <c r="G47" s="80" t="s">
        <v>116</v>
      </c>
      <c r="H47" s="80"/>
      <c r="I47" s="21"/>
      <c r="J47" s="21"/>
      <c r="K47" s="2">
        <v>74</v>
      </c>
      <c r="L47" s="21" t="s">
        <v>337</v>
      </c>
      <c r="M47" s="21"/>
      <c r="N47" s="21"/>
      <c r="O47" s="66">
        <v>-5.5E-2</v>
      </c>
      <c r="P47" s="66">
        <v>0</v>
      </c>
      <c r="Q47" s="66">
        <v>303.68200000000007</v>
      </c>
      <c r="R47" s="66">
        <v>0</v>
      </c>
      <c r="S47" s="66">
        <v>0</v>
      </c>
      <c r="T47" s="66">
        <v>0</v>
      </c>
      <c r="U47" s="69">
        <f t="shared" si="302"/>
        <v>-0.03</v>
      </c>
      <c r="V47" s="69">
        <f t="shared" si="303"/>
        <v>0</v>
      </c>
      <c r="W47" s="69">
        <f t="shared" si="304"/>
        <v>303.68200000000007</v>
      </c>
      <c r="X47" s="69">
        <f t="shared" si="305"/>
        <v>0</v>
      </c>
      <c r="Y47" s="69">
        <f t="shared" si="306"/>
        <v>0</v>
      </c>
      <c r="Z47" s="69">
        <f t="shared" si="307"/>
        <v>0</v>
      </c>
      <c r="AA47" s="69">
        <f t="shared" si="308"/>
        <v>0.1944266485458335</v>
      </c>
      <c r="AB47" s="69">
        <f t="shared" si="309"/>
        <v>0</v>
      </c>
      <c r="AC47" s="69">
        <f t="shared" si="310"/>
        <v>303.68221375476361</v>
      </c>
      <c r="AD47" s="69">
        <f t="shared" si="311"/>
        <v>0</v>
      </c>
      <c r="AE47" s="69">
        <f t="shared" si="312"/>
        <v>-2.5999999999999999E-3</v>
      </c>
      <c r="AF47" s="69">
        <f t="shared" si="313"/>
        <v>0</v>
      </c>
      <c r="AG47" s="69">
        <f t="shared" si="314"/>
        <v>-0.26742643109928604</v>
      </c>
      <c r="AH47" s="69">
        <f t="shared" si="315"/>
        <v>0</v>
      </c>
      <c r="AI47" s="69">
        <f t="shared" si="316"/>
        <v>303.68238665457829</v>
      </c>
      <c r="AJ47" s="69">
        <f t="shared" si="317"/>
        <v>0</v>
      </c>
      <c r="AK47" s="69">
        <f t="shared" si="318"/>
        <v>2.5999999999999999E-3</v>
      </c>
      <c r="AL47" s="69">
        <f t="shared" si="319"/>
        <v>0</v>
      </c>
      <c r="AM47" s="69">
        <f t="shared" si="320"/>
        <v>25.644552396771282</v>
      </c>
      <c r="AN47" s="69">
        <f t="shared" si="321"/>
        <v>0</v>
      </c>
      <c r="AO47" s="69">
        <f t="shared" si="322"/>
        <v>704.45841771032315</v>
      </c>
      <c r="AP47" s="69">
        <f t="shared" si="323"/>
        <v>0</v>
      </c>
      <c r="AQ47" s="69">
        <f t="shared" si="324"/>
        <v>3.9895783239637578E-2</v>
      </c>
      <c r="AR47" s="69">
        <f t="shared" si="325"/>
        <v>0</v>
      </c>
      <c r="AS47" s="69">
        <f t="shared" si="326"/>
        <v>25.644552396771282</v>
      </c>
      <c r="AT47" s="69">
        <f t="shared" si="327"/>
        <v>-2.6958138802594673</v>
      </c>
      <c r="AU47" s="69">
        <f t="shared" si="328"/>
        <v>2698.9503707529861</v>
      </c>
      <c r="AV47" s="69">
        <f t="shared" si="329"/>
        <v>3.6499999999999998E-4</v>
      </c>
      <c r="AW47" s="69">
        <f t="shared" si="330"/>
        <v>3.9895783239637578E-2</v>
      </c>
      <c r="AX47" s="69">
        <f t="shared" si="331"/>
        <v>0</v>
      </c>
      <c r="AY47" s="69">
        <f t="shared" si="332"/>
        <v>48.499509910663718</v>
      </c>
      <c r="AZ47" s="69">
        <f t="shared" si="333"/>
        <v>0.11</v>
      </c>
      <c r="BA47" s="69">
        <f t="shared" si="334"/>
        <v>-633.97265680995781</v>
      </c>
      <c r="BB47" s="69">
        <f t="shared" si="335"/>
        <v>0</v>
      </c>
      <c r="BC47" s="69">
        <f t="shared" si="336"/>
        <v>3.1451740692148851E-2</v>
      </c>
      <c r="BD47" s="69">
        <f t="shared" si="337"/>
        <v>0</v>
      </c>
      <c r="BE47" s="21"/>
    </row>
    <row r="48" spans="1:57">
      <c r="A48" s="51" t="str">
        <f t="shared" si="37"/>
        <v>CMONO.2700.T6</v>
      </c>
      <c r="B48" t="str">
        <f t="shared" si="0"/>
        <v>SA2_XTD6_CMONO</v>
      </c>
      <c r="C48" s="80" t="s">
        <v>184</v>
      </c>
      <c r="D48" s="80" t="s">
        <v>409</v>
      </c>
      <c r="E48" s="80" t="s">
        <v>408</v>
      </c>
      <c r="F48" s="80" t="s">
        <v>408</v>
      </c>
      <c r="G48" s="2" t="s">
        <v>414</v>
      </c>
      <c r="H48" s="80"/>
      <c r="I48" s="21"/>
      <c r="J48" s="21"/>
      <c r="K48" s="2">
        <v>83</v>
      </c>
      <c r="L48" s="21" t="s">
        <v>338</v>
      </c>
      <c r="M48" s="21"/>
      <c r="N48" s="21"/>
      <c r="O48" s="66">
        <v>-5.5E-2</v>
      </c>
      <c r="P48" s="66">
        <v>0</v>
      </c>
      <c r="Q48" s="66">
        <v>305.18400000000008</v>
      </c>
      <c r="R48" s="66">
        <v>0</v>
      </c>
      <c r="S48" s="66">
        <v>0</v>
      </c>
      <c r="T48" s="66">
        <v>0</v>
      </c>
      <c r="U48" s="69">
        <f t="shared" si="302"/>
        <v>-0.03</v>
      </c>
      <c r="V48" s="69">
        <f t="shared" si="303"/>
        <v>0</v>
      </c>
      <c r="W48" s="69">
        <f t="shared" si="304"/>
        <v>305.18400000000008</v>
      </c>
      <c r="X48" s="69">
        <f t="shared" si="305"/>
        <v>0</v>
      </c>
      <c r="Y48" s="69">
        <f t="shared" si="306"/>
        <v>0</v>
      </c>
      <c r="Z48" s="69">
        <f t="shared" si="307"/>
        <v>0</v>
      </c>
      <c r="AA48" s="69">
        <f t="shared" si="308"/>
        <v>0.19052145294569064</v>
      </c>
      <c r="AB48" s="69">
        <f t="shared" si="309"/>
        <v>0</v>
      </c>
      <c r="AC48" s="69">
        <f t="shared" si="310"/>
        <v>305.18420867800648</v>
      </c>
      <c r="AD48" s="69">
        <f t="shared" si="311"/>
        <v>0</v>
      </c>
      <c r="AE48" s="69">
        <f t="shared" si="312"/>
        <v>-2.5999999999999999E-3</v>
      </c>
      <c r="AF48" s="69">
        <f t="shared" si="313"/>
        <v>0</v>
      </c>
      <c r="AG48" s="69">
        <f t="shared" si="314"/>
        <v>-0.26352123549914319</v>
      </c>
      <c r="AH48" s="69">
        <f t="shared" si="315"/>
        <v>0</v>
      </c>
      <c r="AI48" s="69">
        <f t="shared" si="316"/>
        <v>305.18438157782123</v>
      </c>
      <c r="AJ48" s="69">
        <f t="shared" si="317"/>
        <v>0</v>
      </c>
      <c r="AK48" s="69">
        <f t="shared" si="318"/>
        <v>2.5999999999999999E-3</v>
      </c>
      <c r="AL48" s="69">
        <f t="shared" si="319"/>
        <v>0</v>
      </c>
      <c r="AM48" s="69">
        <f t="shared" si="320"/>
        <v>25.704459968029806</v>
      </c>
      <c r="AN48" s="69">
        <f t="shared" si="321"/>
        <v>0</v>
      </c>
      <c r="AO48" s="69">
        <f t="shared" si="322"/>
        <v>705.95922252205105</v>
      </c>
      <c r="AP48" s="69">
        <f t="shared" si="323"/>
        <v>0</v>
      </c>
      <c r="AQ48" s="69">
        <f t="shared" si="324"/>
        <v>3.9895783239637578E-2</v>
      </c>
      <c r="AR48" s="69">
        <f t="shared" si="325"/>
        <v>0</v>
      </c>
      <c r="AS48" s="69">
        <f t="shared" si="326"/>
        <v>25.704459968029806</v>
      </c>
      <c r="AT48" s="69">
        <f t="shared" si="327"/>
        <v>-2.696361858421743</v>
      </c>
      <c r="AU48" s="69">
        <f t="shared" si="328"/>
        <v>2700.4511754646746</v>
      </c>
      <c r="AV48" s="69">
        <f t="shared" si="329"/>
        <v>3.6499999999999998E-4</v>
      </c>
      <c r="AW48" s="69">
        <f t="shared" si="330"/>
        <v>3.9895783239637578E-2</v>
      </c>
      <c r="AX48" s="69">
        <f t="shared" si="331"/>
        <v>0</v>
      </c>
      <c r="AY48" s="69">
        <f t="shared" si="332"/>
        <v>48.546742637087952</v>
      </c>
      <c r="AZ48" s="69">
        <f t="shared" si="333"/>
        <v>0.11</v>
      </c>
      <c r="BA48" s="69">
        <f t="shared" si="334"/>
        <v>-632.47139964692587</v>
      </c>
      <c r="BB48" s="69">
        <f t="shared" si="335"/>
        <v>0</v>
      </c>
      <c r="BC48" s="69">
        <f t="shared" si="336"/>
        <v>3.1451740692148851E-2</v>
      </c>
      <c r="BD48" s="69">
        <f t="shared" si="337"/>
        <v>0</v>
      </c>
      <c r="BE48" s="21"/>
    </row>
    <row r="49" spans="1:57">
      <c r="A49" t="str">
        <f t="shared" si="37"/>
        <v>ABS.2702.T6</v>
      </c>
      <c r="B49" t="str">
        <f t="shared" si="0"/>
        <v>SA2_XTD6_ABS</v>
      </c>
      <c r="C49" s="80" t="s">
        <v>184</v>
      </c>
      <c r="D49" s="80" t="s">
        <v>409</v>
      </c>
      <c r="E49" s="80" t="s">
        <v>408</v>
      </c>
      <c r="F49" s="80" t="s">
        <v>408</v>
      </c>
      <c r="G49" s="2" t="s">
        <v>90</v>
      </c>
      <c r="H49" s="80"/>
      <c r="I49" s="21"/>
      <c r="J49" s="21"/>
      <c r="K49" s="2">
        <v>73</v>
      </c>
      <c r="L49" s="21" t="s">
        <v>339</v>
      </c>
      <c r="M49" s="21"/>
      <c r="N49" s="21"/>
      <c r="O49" s="66">
        <v>-5.5E-2</v>
      </c>
      <c r="P49" s="66">
        <v>0</v>
      </c>
      <c r="Q49" s="66">
        <v>306.60900000000009</v>
      </c>
      <c r="R49" s="66">
        <v>0</v>
      </c>
      <c r="S49" s="66">
        <v>0</v>
      </c>
      <c r="T49" s="66">
        <v>0</v>
      </c>
      <c r="U49" s="69">
        <f t="shared" si="302"/>
        <v>-0.03</v>
      </c>
      <c r="V49" s="69">
        <f t="shared" si="303"/>
        <v>0</v>
      </c>
      <c r="W49" s="69">
        <f t="shared" si="304"/>
        <v>306.60900000000009</v>
      </c>
      <c r="X49" s="69">
        <f t="shared" si="305"/>
        <v>0</v>
      </c>
      <c r="Y49" s="69">
        <f t="shared" si="306"/>
        <v>0</v>
      </c>
      <c r="Z49" s="69">
        <f t="shared" si="307"/>
        <v>0</v>
      </c>
      <c r="AA49" s="69">
        <f t="shared" si="308"/>
        <v>0.1868164571199892</v>
      </c>
      <c r="AB49" s="69">
        <f t="shared" si="309"/>
        <v>0</v>
      </c>
      <c r="AC49" s="69">
        <f t="shared" si="310"/>
        <v>306.60920386150917</v>
      </c>
      <c r="AD49" s="69">
        <f t="shared" si="311"/>
        <v>0</v>
      </c>
      <c r="AE49" s="69">
        <f t="shared" si="312"/>
        <v>-2.5999999999999999E-3</v>
      </c>
      <c r="AF49" s="69">
        <f t="shared" si="313"/>
        <v>0</v>
      </c>
      <c r="AG49" s="69">
        <f t="shared" si="314"/>
        <v>-0.25981623967344175</v>
      </c>
      <c r="AH49" s="69">
        <f t="shared" si="315"/>
        <v>0</v>
      </c>
      <c r="AI49" s="69">
        <f t="shared" si="316"/>
        <v>306.60937676132392</v>
      </c>
      <c r="AJ49" s="69">
        <f t="shared" si="317"/>
        <v>0</v>
      </c>
      <c r="AK49" s="69">
        <f t="shared" si="318"/>
        <v>2.5999999999999999E-3</v>
      </c>
      <c r="AL49" s="69">
        <f t="shared" si="319"/>
        <v>0</v>
      </c>
      <c r="AM49" s="69">
        <f t="shared" si="320"/>
        <v>25.761296378844321</v>
      </c>
      <c r="AN49" s="69">
        <f t="shared" si="321"/>
        <v>0</v>
      </c>
      <c r="AO49" s="69">
        <f t="shared" si="322"/>
        <v>707.38308860508198</v>
      </c>
      <c r="AP49" s="69">
        <f t="shared" si="323"/>
        <v>0</v>
      </c>
      <c r="AQ49" s="69">
        <f t="shared" si="324"/>
        <v>3.9895783239637578E-2</v>
      </c>
      <c r="AR49" s="69">
        <f t="shared" si="325"/>
        <v>0</v>
      </c>
      <c r="AS49" s="69">
        <f t="shared" si="326"/>
        <v>25.761296378844321</v>
      </c>
      <c r="AT49" s="69">
        <f t="shared" si="327"/>
        <v>-2.6968817444944748</v>
      </c>
      <c r="AU49" s="69">
        <f t="shared" si="328"/>
        <v>2701.875041452794</v>
      </c>
      <c r="AV49" s="69">
        <f t="shared" si="329"/>
        <v>3.6499999999999998E-4</v>
      </c>
      <c r="AW49" s="69">
        <f t="shared" si="330"/>
        <v>3.9895783239637578E-2</v>
      </c>
      <c r="AX49" s="69">
        <f t="shared" si="331"/>
        <v>0</v>
      </c>
      <c r="AY49" s="69">
        <f t="shared" si="332"/>
        <v>48.591553978735455</v>
      </c>
      <c r="AZ49" s="69">
        <f t="shared" si="333"/>
        <v>0.11</v>
      </c>
      <c r="BA49" s="69">
        <f t="shared" si="334"/>
        <v>-631.0471044023717</v>
      </c>
      <c r="BB49" s="69">
        <f t="shared" si="335"/>
        <v>0</v>
      </c>
      <c r="BC49" s="69">
        <f t="shared" si="336"/>
        <v>3.1451740692148851E-2</v>
      </c>
      <c r="BD49" s="69">
        <f t="shared" si="337"/>
        <v>0</v>
      </c>
      <c r="BE49" s="21"/>
    </row>
    <row r="50" spans="1:57">
      <c r="A50" t="str">
        <f t="shared" si="37"/>
        <v>COLA.2703.T6</v>
      </c>
      <c r="B50" t="str">
        <f t="shared" si="0"/>
        <v>SA2_XTD6_COLA</v>
      </c>
      <c r="C50" s="80" t="s">
        <v>184</v>
      </c>
      <c r="D50" s="80" t="s">
        <v>409</v>
      </c>
      <c r="E50" s="80" t="s">
        <v>408</v>
      </c>
      <c r="F50" s="80" t="s">
        <v>408</v>
      </c>
      <c r="G50" s="2" t="s">
        <v>115</v>
      </c>
      <c r="H50" s="80"/>
      <c r="I50" s="21"/>
      <c r="J50" s="21"/>
      <c r="K50" s="2">
        <v>73</v>
      </c>
      <c r="L50" s="21" t="s">
        <v>340</v>
      </c>
      <c r="M50" s="21"/>
      <c r="N50" s="21"/>
      <c r="O50" s="66">
        <v>-5.5E-2</v>
      </c>
      <c r="P50" s="66">
        <v>0</v>
      </c>
      <c r="Q50" s="66">
        <v>307.58600000000013</v>
      </c>
      <c r="R50" s="66">
        <v>0</v>
      </c>
      <c r="S50" s="66">
        <v>0</v>
      </c>
      <c r="T50" s="66">
        <v>0</v>
      </c>
      <c r="U50" s="69">
        <f t="shared" si="302"/>
        <v>-0.03</v>
      </c>
      <c r="V50" s="69">
        <f t="shared" si="303"/>
        <v>0</v>
      </c>
      <c r="W50" s="69">
        <f t="shared" si="304"/>
        <v>307.58600000000013</v>
      </c>
      <c r="X50" s="69">
        <f t="shared" si="305"/>
        <v>0</v>
      </c>
      <c r="Y50" s="69">
        <f t="shared" si="306"/>
        <v>0</v>
      </c>
      <c r="Z50" s="69">
        <f t="shared" si="307"/>
        <v>0</v>
      </c>
      <c r="AA50" s="69">
        <f t="shared" si="308"/>
        <v>0.18427625998194683</v>
      </c>
      <c r="AB50" s="69">
        <f t="shared" si="309"/>
        <v>0</v>
      </c>
      <c r="AC50" s="69">
        <f t="shared" si="310"/>
        <v>307.5862005592511</v>
      </c>
      <c r="AD50" s="69">
        <f t="shared" si="311"/>
        <v>0</v>
      </c>
      <c r="AE50" s="69">
        <f t="shared" si="312"/>
        <v>-2.5999999999999999E-3</v>
      </c>
      <c r="AF50" s="69">
        <f t="shared" si="313"/>
        <v>0</v>
      </c>
      <c r="AG50" s="69">
        <f t="shared" si="314"/>
        <v>-0.25727604253539937</v>
      </c>
      <c r="AH50" s="69">
        <f t="shared" si="315"/>
        <v>0</v>
      </c>
      <c r="AI50" s="69">
        <f t="shared" si="316"/>
        <v>307.58637345906584</v>
      </c>
      <c r="AJ50" s="69">
        <f t="shared" si="317"/>
        <v>0</v>
      </c>
      <c r="AK50" s="69">
        <f t="shared" si="318"/>
        <v>2.5999999999999999E-3</v>
      </c>
      <c r="AL50" s="69">
        <f t="shared" si="319"/>
        <v>0</v>
      </c>
      <c r="AM50" s="69">
        <f t="shared" si="320"/>
        <v>25.800264219802763</v>
      </c>
      <c r="AN50" s="69">
        <f t="shared" si="321"/>
        <v>0</v>
      </c>
      <c r="AO50" s="69">
        <f t="shared" si="322"/>
        <v>708.35931117569339</v>
      </c>
      <c r="AP50" s="69">
        <f t="shared" si="323"/>
        <v>0</v>
      </c>
      <c r="AQ50" s="69">
        <f t="shared" si="324"/>
        <v>3.9895783239637578E-2</v>
      </c>
      <c r="AR50" s="69">
        <f t="shared" si="325"/>
        <v>0</v>
      </c>
      <c r="AS50" s="69">
        <f t="shared" si="326"/>
        <v>25.800264219802763</v>
      </c>
      <c r="AT50" s="69">
        <f t="shared" si="327"/>
        <v>-2.6972381856825862</v>
      </c>
      <c r="AU50" s="69">
        <f t="shared" si="328"/>
        <v>2702.8512639583332</v>
      </c>
      <c r="AV50" s="69">
        <f t="shared" si="329"/>
        <v>3.6499999999999998E-4</v>
      </c>
      <c r="AW50" s="69">
        <f t="shared" si="330"/>
        <v>3.9895783239637578E-2</v>
      </c>
      <c r="AX50" s="69">
        <f t="shared" si="331"/>
        <v>0</v>
      </c>
      <c r="AY50" s="69">
        <f t="shared" si="332"/>
        <v>48.622277263500088</v>
      </c>
      <c r="AZ50" s="69">
        <f t="shared" si="333"/>
        <v>0.11</v>
      </c>
      <c r="BA50" s="69">
        <f t="shared" si="334"/>
        <v>-630.07058759259655</v>
      </c>
      <c r="BB50" s="69">
        <f t="shared" si="335"/>
        <v>0</v>
      </c>
      <c r="BC50" s="69">
        <f t="shared" si="336"/>
        <v>3.1451740692148851E-2</v>
      </c>
      <c r="BD50" s="69">
        <f t="shared" si="337"/>
        <v>0</v>
      </c>
      <c r="BE50" s="21"/>
    </row>
    <row r="51" spans="1:57">
      <c r="A51" t="str">
        <f t="shared" si="37"/>
        <v>PIPE.2703.T6</v>
      </c>
      <c r="B51" t="str">
        <f t="shared" si="0"/>
        <v>SA2_XTD6_PIPE</v>
      </c>
      <c r="C51" s="80" t="s">
        <v>184</v>
      </c>
      <c r="D51" s="80" t="s">
        <v>409</v>
      </c>
      <c r="E51" s="80" t="s">
        <v>408</v>
      </c>
      <c r="F51" s="80" t="s">
        <v>408</v>
      </c>
      <c r="G51" s="2" t="s">
        <v>148</v>
      </c>
      <c r="H51" s="80"/>
      <c r="I51" s="21"/>
      <c r="J51" s="21"/>
      <c r="K51" s="2">
        <v>73</v>
      </c>
      <c r="L51" s="21" t="s">
        <v>341</v>
      </c>
      <c r="M51" s="21"/>
      <c r="N51" s="21"/>
      <c r="O51" s="66">
        <v>-5.5E-2</v>
      </c>
      <c r="P51" s="66">
        <v>0</v>
      </c>
      <c r="Q51" s="66">
        <v>307.88600000000014</v>
      </c>
      <c r="R51" s="66">
        <v>0</v>
      </c>
      <c r="S51" s="66">
        <v>0</v>
      </c>
      <c r="T51" s="66">
        <v>0</v>
      </c>
      <c r="U51" s="69">
        <f t="shared" si="302"/>
        <v>-0.03</v>
      </c>
      <c r="V51" s="69">
        <f t="shared" si="303"/>
        <v>0</v>
      </c>
      <c r="W51" s="69">
        <f t="shared" si="304"/>
        <v>307.88600000000014</v>
      </c>
      <c r="X51" s="69">
        <f t="shared" si="305"/>
        <v>0</v>
      </c>
      <c r="Y51" s="69">
        <f t="shared" si="306"/>
        <v>0</v>
      </c>
      <c r="Z51" s="69">
        <f t="shared" si="307"/>
        <v>0</v>
      </c>
      <c r="AA51" s="69">
        <f t="shared" si="308"/>
        <v>0.1834962608607465</v>
      </c>
      <c r="AB51" s="69">
        <f t="shared" si="309"/>
        <v>0</v>
      </c>
      <c r="AC51" s="69">
        <f t="shared" si="310"/>
        <v>307.88619954525166</v>
      </c>
      <c r="AD51" s="69">
        <f t="shared" si="311"/>
        <v>0</v>
      </c>
      <c r="AE51" s="69">
        <f t="shared" si="312"/>
        <v>-2.5999999999999999E-3</v>
      </c>
      <c r="AF51" s="69">
        <f t="shared" si="313"/>
        <v>0</v>
      </c>
      <c r="AG51" s="69">
        <f t="shared" si="314"/>
        <v>-0.25649604341419902</v>
      </c>
      <c r="AH51" s="69">
        <f t="shared" si="315"/>
        <v>0</v>
      </c>
      <c r="AI51" s="69">
        <f t="shared" si="316"/>
        <v>307.8863724450664</v>
      </c>
      <c r="AJ51" s="69">
        <f t="shared" si="317"/>
        <v>0</v>
      </c>
      <c r="AK51" s="69">
        <f t="shared" si="318"/>
        <v>2.5999999999999999E-3</v>
      </c>
      <c r="AL51" s="69">
        <f t="shared" si="319"/>
        <v>0</v>
      </c>
      <c r="AM51" s="69">
        <f t="shared" si="320"/>
        <v>25.812229779974238</v>
      </c>
      <c r="AN51" s="69">
        <f t="shared" si="321"/>
        <v>0</v>
      </c>
      <c r="AO51" s="69">
        <f t="shared" si="322"/>
        <v>708.6590724563315</v>
      </c>
      <c r="AP51" s="69">
        <f t="shared" si="323"/>
        <v>0</v>
      </c>
      <c r="AQ51" s="69">
        <f t="shared" si="324"/>
        <v>3.9895783239637578E-2</v>
      </c>
      <c r="AR51" s="69">
        <f t="shared" si="325"/>
        <v>0</v>
      </c>
      <c r="AS51" s="69">
        <f t="shared" si="326"/>
        <v>25.812229779974238</v>
      </c>
      <c r="AT51" s="69">
        <f t="shared" si="327"/>
        <v>-2.6973476353821089</v>
      </c>
      <c r="AU51" s="69">
        <f t="shared" si="328"/>
        <v>2703.1510252189901</v>
      </c>
      <c r="AV51" s="69">
        <f t="shared" si="329"/>
        <v>3.6499999999999998E-4</v>
      </c>
      <c r="AW51" s="69">
        <f t="shared" si="330"/>
        <v>3.9895783239637578E-2</v>
      </c>
      <c r="AX51" s="69">
        <f t="shared" si="331"/>
        <v>0</v>
      </c>
      <c r="AY51" s="69">
        <f t="shared" si="332"/>
        <v>48.631711230162715</v>
      </c>
      <c r="AZ51" s="69">
        <f t="shared" si="333"/>
        <v>0.11</v>
      </c>
      <c r="BA51" s="69">
        <f t="shared" si="334"/>
        <v>-629.77073596216405</v>
      </c>
      <c r="BB51" s="69">
        <f t="shared" si="335"/>
        <v>0</v>
      </c>
      <c r="BC51" s="69">
        <f t="shared" si="336"/>
        <v>3.1451740692148851E-2</v>
      </c>
      <c r="BD51" s="69">
        <f t="shared" si="337"/>
        <v>0</v>
      </c>
      <c r="BE51" s="21"/>
    </row>
    <row r="52" spans="1:57">
      <c r="A52" t="str">
        <f t="shared" si="37"/>
        <v>PIPE.2770.T6</v>
      </c>
      <c r="B52" t="str">
        <f t="shared" si="0"/>
        <v>SA2_XTD6_PIPE</v>
      </c>
      <c r="C52" s="80" t="s">
        <v>184</v>
      </c>
      <c r="D52" s="80" t="s">
        <v>409</v>
      </c>
      <c r="E52" s="80" t="s">
        <v>408</v>
      </c>
      <c r="F52" s="80" t="s">
        <v>408</v>
      </c>
      <c r="G52" s="2" t="s">
        <v>148</v>
      </c>
      <c r="H52" s="80"/>
      <c r="I52" s="21"/>
      <c r="J52" s="21"/>
      <c r="K52" s="2">
        <v>73</v>
      </c>
      <c r="L52" s="21" t="s">
        <v>212</v>
      </c>
      <c r="M52" s="21"/>
      <c r="N52" s="21"/>
      <c r="O52" s="66">
        <v>-5.5E-2</v>
      </c>
      <c r="P52" s="66">
        <v>0</v>
      </c>
      <c r="Q52" s="66">
        <v>374.70599999999996</v>
      </c>
      <c r="R52" s="66">
        <v>0</v>
      </c>
      <c r="S52" s="66">
        <v>0</v>
      </c>
      <c r="T52" s="66">
        <v>0</v>
      </c>
      <c r="U52" s="69">
        <f t="shared" ref="U52:U55" si="338">O52+0.025</f>
        <v>-0.03</v>
      </c>
      <c r="V52" s="69">
        <f t="shared" ref="V52:V55" si="339">P52</f>
        <v>0</v>
      </c>
      <c r="W52" s="69">
        <f t="shared" ref="W52:W55" si="340">Q52</f>
        <v>374.70599999999996</v>
      </c>
      <c r="X52" s="69">
        <f t="shared" ref="X52:X55" si="341">R52</f>
        <v>0</v>
      </c>
      <c r="Y52" s="69">
        <f t="shared" ref="Y52:Y55" si="342">S52</f>
        <v>0</v>
      </c>
      <c r="Z52" s="69">
        <f t="shared" ref="Z52:Z55" si="343">T52</f>
        <v>0</v>
      </c>
      <c r="AA52" s="69">
        <f t="shared" ref="AA52:AA55" si="344">U52*COS(-0.0026)+(W52-390)*SIN(-0.0026)</f>
        <v>9.7644565987341295E-3</v>
      </c>
      <c r="AB52" s="69">
        <f t="shared" ref="AB52:AB55" si="345">V52</f>
        <v>0</v>
      </c>
      <c r="AC52" s="69">
        <f t="shared" ref="AC52:AC55" si="346">-U52*SIN(-0.0026)+(W52-390)*COS(0.0026)+390</f>
        <v>374.70597369377873</v>
      </c>
      <c r="AD52" s="69">
        <f t="shared" ref="AD52:AD55" si="347">X52</f>
        <v>0</v>
      </c>
      <c r="AE52" s="69">
        <f t="shared" ref="AE52:AE55" si="348">Y52-0.0026</f>
        <v>-2.5999999999999999E-3</v>
      </c>
      <c r="AF52" s="69">
        <f t="shared" ref="AF52:AF55" si="349">Z52</f>
        <v>0</v>
      </c>
      <c r="AG52" s="69">
        <f t="shared" ref="AG52:AG55" si="350">U52*COS(0.0026)+(W52-395)*SIN(0.0026)</f>
        <v>-8.2764239152186642E-2</v>
      </c>
      <c r="AH52" s="69">
        <f t="shared" ref="AH52:AH55" si="351">V52</f>
        <v>0</v>
      </c>
      <c r="AI52" s="69">
        <f t="shared" ref="AI52:AI55" si="352">-U52*SIN(0.0026)+(W52-395)*COS(0.0026)+395</f>
        <v>374.70614659359342</v>
      </c>
      <c r="AJ52" s="69">
        <f t="shared" ref="AJ52:AJ55" si="353">X52</f>
        <v>0</v>
      </c>
      <c r="AK52" s="69">
        <f t="shared" ref="AK52:AK55" si="354">Y52+0.0026</f>
        <v>2.5999999999999999E-3</v>
      </c>
      <c r="AL52" s="69">
        <f t="shared" ref="AL52:AL55" si="355">Z52</f>
        <v>0</v>
      </c>
      <c r="AM52" s="69">
        <f t="shared" ref="AM52:AM55" si="356">O52*COS(2.28586*PI()/180)+(Q52+195.2)*SIN(2.28586*PI()/180)+5.8015</f>
        <v>28.477358882167739</v>
      </c>
      <c r="AN52" s="69">
        <f t="shared" ref="AN52:AN55" si="357">P52</f>
        <v>0</v>
      </c>
      <c r="AO52" s="69">
        <f t="shared" ref="AO52:AO55" si="358">-O52*SIN(2.28586*PI()/180)+(Q52+195.2)*COS(2.28586*PI()/180)+205.9712</f>
        <v>775.42590169712003</v>
      </c>
      <c r="AP52" s="69">
        <f t="shared" ref="AP52:AP55" si="359">R52</f>
        <v>0</v>
      </c>
      <c r="AQ52" s="69">
        <f t="shared" ref="AQ52:AQ55" si="360">S52+2.28586*PI()/180</f>
        <v>3.9895783239637578E-2</v>
      </c>
      <c r="AR52" s="69">
        <f t="shared" ref="AR52:AR55" si="361">T52</f>
        <v>0</v>
      </c>
      <c r="AS52" s="69">
        <f t="shared" ref="AS52:AS55" si="362">AM52</f>
        <v>28.477358882167739</v>
      </c>
      <c r="AT52" s="69">
        <f t="shared" ref="AT52:AT55" si="363">AN52*COS(0.02092*PI()/180)-AO52*SIN(0.02092*PI()/180)-2.4386</f>
        <v>-2.7217257317890797</v>
      </c>
      <c r="AU52" s="69">
        <f t="shared" ref="AU52:AU55" si="364">AN52*SIN(0.02092*PI()/180)+AO52*COS(0.02092*PI()/180)+1994.492</f>
        <v>2769.917850009278</v>
      </c>
      <c r="AV52" s="69">
        <f t="shared" ref="AV52:AV55" si="365">AP52+0.000365</f>
        <v>3.6499999999999998E-4</v>
      </c>
      <c r="AW52" s="69">
        <f t="shared" ref="AW52:AW55" si="366">AQ52</f>
        <v>3.9895783239637578E-2</v>
      </c>
      <c r="AX52" s="69">
        <f t="shared" ref="AX52:AX55" si="367">AR52</f>
        <v>0</v>
      </c>
      <c r="AY52" s="69">
        <f t="shared" ref="AY52:AY55" si="368">(AM52+17.5)*COS(-0.483808*PI()/180)+(AO52-1338.818)*SIN(-0.483808*PI()/180)</f>
        <v>50.732970071486022</v>
      </c>
      <c r="AZ52" s="69">
        <f t="shared" ref="AZ52:AZ55" si="369">AN52+0.11</f>
        <v>0.11</v>
      </c>
      <c r="BA52" s="69">
        <f t="shared" ref="BA52:BA55" si="370">-(AM52+17.5)*SIN(-0.483808*PI()/180)+(AO52-1338.818)*COS(-0.483808*PI()/180)</f>
        <v>-562.98378281050634</v>
      </c>
      <c r="BB52" s="69">
        <f t="shared" ref="BB52:BB55" si="371">AP52</f>
        <v>0</v>
      </c>
      <c r="BC52" s="69">
        <f t="shared" ref="BC52:BC55" si="372">AQ52-0.483808*PI()/180</f>
        <v>3.1451740692148851E-2</v>
      </c>
      <c r="BD52" s="69">
        <f t="shared" ref="BD52:BD55" si="373">AR52</f>
        <v>0</v>
      </c>
      <c r="BE52" s="21"/>
    </row>
    <row r="53" spans="1:57">
      <c r="A53" t="str">
        <f t="shared" si="37"/>
        <v>HIREX.2776.T6</v>
      </c>
      <c r="B53" t="str">
        <f t="shared" si="0"/>
        <v>SA2_XTD6_HIREX</v>
      </c>
      <c r="C53" s="80" t="s">
        <v>184</v>
      </c>
      <c r="D53" s="80" t="s">
        <v>409</v>
      </c>
      <c r="E53" s="80" t="s">
        <v>408</v>
      </c>
      <c r="F53" s="80" t="s">
        <v>408</v>
      </c>
      <c r="G53" s="2" t="s">
        <v>93</v>
      </c>
      <c r="H53" s="80"/>
      <c r="I53" s="21"/>
      <c r="J53" s="21"/>
      <c r="K53" s="2">
        <v>74</v>
      </c>
      <c r="L53" s="21" t="s">
        <v>342</v>
      </c>
      <c r="M53" s="21"/>
      <c r="N53" s="21"/>
      <c r="O53" s="66">
        <v>-5.5E-2</v>
      </c>
      <c r="P53" s="66">
        <v>0</v>
      </c>
      <c r="Q53" s="66">
        <v>380.83099999999996</v>
      </c>
      <c r="R53" s="66">
        <v>0</v>
      </c>
      <c r="S53" s="66">
        <v>0</v>
      </c>
      <c r="T53" s="66">
        <v>0</v>
      </c>
      <c r="U53" s="69">
        <f t="shared" si="338"/>
        <v>-0.03</v>
      </c>
      <c r="V53" s="69">
        <f t="shared" si="339"/>
        <v>0</v>
      </c>
      <c r="W53" s="69">
        <f t="shared" si="340"/>
        <v>380.83099999999996</v>
      </c>
      <c r="X53" s="69">
        <f t="shared" si="341"/>
        <v>0</v>
      </c>
      <c r="Y53" s="69">
        <f t="shared" si="342"/>
        <v>0</v>
      </c>
      <c r="Z53" s="69">
        <f t="shared" si="343"/>
        <v>0</v>
      </c>
      <c r="AA53" s="69">
        <f t="shared" si="344"/>
        <v>-6.1605254591052712E-3</v>
      </c>
      <c r="AB53" s="69">
        <f t="shared" si="345"/>
        <v>0</v>
      </c>
      <c r="AC53" s="69">
        <f t="shared" si="346"/>
        <v>380.83095299129036</v>
      </c>
      <c r="AD53" s="69">
        <f t="shared" si="347"/>
        <v>0</v>
      </c>
      <c r="AE53" s="69">
        <f t="shared" si="348"/>
        <v>-2.5999999999999999E-3</v>
      </c>
      <c r="AF53" s="69">
        <f t="shared" si="349"/>
        <v>0</v>
      </c>
      <c r="AG53" s="69">
        <f t="shared" si="350"/>
        <v>-6.6839257094347251E-2</v>
      </c>
      <c r="AH53" s="69">
        <f t="shared" si="351"/>
        <v>0</v>
      </c>
      <c r="AI53" s="69">
        <f t="shared" si="352"/>
        <v>380.8311258911051</v>
      </c>
      <c r="AJ53" s="69">
        <f t="shared" si="353"/>
        <v>0</v>
      </c>
      <c r="AK53" s="69">
        <f t="shared" si="354"/>
        <v>2.5999999999999999E-3</v>
      </c>
      <c r="AL53" s="69">
        <f t="shared" si="355"/>
        <v>0</v>
      </c>
      <c r="AM53" s="69">
        <f t="shared" si="356"/>
        <v>28.721655735668715</v>
      </c>
      <c r="AN53" s="69">
        <f t="shared" si="357"/>
        <v>0</v>
      </c>
      <c r="AO53" s="69">
        <f t="shared" si="358"/>
        <v>781.54602784348094</v>
      </c>
      <c r="AP53" s="69">
        <f t="shared" si="359"/>
        <v>0</v>
      </c>
      <c r="AQ53" s="69">
        <f t="shared" si="360"/>
        <v>3.9895783239637578E-2</v>
      </c>
      <c r="AR53" s="69">
        <f t="shared" si="361"/>
        <v>0</v>
      </c>
      <c r="AS53" s="69">
        <f t="shared" si="362"/>
        <v>28.721655735668715</v>
      </c>
      <c r="AT53" s="69">
        <f t="shared" si="363"/>
        <v>-2.7239603298209971</v>
      </c>
      <c r="AU53" s="69">
        <f t="shared" si="364"/>
        <v>2776.0379757476876</v>
      </c>
      <c r="AV53" s="69">
        <f t="shared" si="365"/>
        <v>3.6499999999999998E-4</v>
      </c>
      <c r="AW53" s="69">
        <f t="shared" si="366"/>
        <v>3.9895783239637578E-2</v>
      </c>
      <c r="AX53" s="69">
        <f t="shared" si="367"/>
        <v>0</v>
      </c>
      <c r="AY53" s="69">
        <f t="shared" si="368"/>
        <v>50.92558022418141</v>
      </c>
      <c r="AZ53" s="69">
        <f t="shared" si="369"/>
        <v>0.11</v>
      </c>
      <c r="BA53" s="69">
        <f t="shared" si="370"/>
        <v>-556.86181202251009</v>
      </c>
      <c r="BB53" s="69">
        <f t="shared" si="371"/>
        <v>0</v>
      </c>
      <c r="BC53" s="69">
        <f t="shared" si="372"/>
        <v>3.1451740692148851E-2</v>
      </c>
      <c r="BD53" s="69">
        <f t="shared" si="373"/>
        <v>0</v>
      </c>
      <c r="BE53" s="21"/>
    </row>
    <row r="54" spans="1:57">
      <c r="A54" t="str">
        <f t="shared" si="37"/>
        <v>PBLM-2.2782.T6</v>
      </c>
      <c r="B54" t="str">
        <f t="shared" si="0"/>
        <v>SA2_XTD6_PBLM-2</v>
      </c>
      <c r="C54" s="80" t="s">
        <v>184</v>
      </c>
      <c r="D54" s="80" t="s">
        <v>409</v>
      </c>
      <c r="E54" s="80" t="s">
        <v>408</v>
      </c>
      <c r="F54" s="80" t="s">
        <v>408</v>
      </c>
      <c r="G54" s="2" t="s">
        <v>82</v>
      </c>
      <c r="H54" s="80">
        <v>2</v>
      </c>
      <c r="I54" s="21"/>
      <c r="J54" s="21"/>
      <c r="K54" s="2">
        <v>73</v>
      </c>
      <c r="L54" s="21" t="s">
        <v>343</v>
      </c>
      <c r="M54" s="21"/>
      <c r="N54" s="21"/>
      <c r="O54" s="66">
        <v>-5.5E-2</v>
      </c>
      <c r="P54" s="66">
        <v>0</v>
      </c>
      <c r="Q54" s="66">
        <v>387.13099999999997</v>
      </c>
      <c r="R54" s="66">
        <v>0</v>
      </c>
      <c r="S54" s="66">
        <v>0</v>
      </c>
      <c r="T54" s="66">
        <v>0</v>
      </c>
      <c r="U54" s="69">
        <f t="shared" si="338"/>
        <v>-0.03</v>
      </c>
      <c r="V54" s="69">
        <f t="shared" si="339"/>
        <v>0</v>
      </c>
      <c r="W54" s="69">
        <f t="shared" si="340"/>
        <v>387.13099999999997</v>
      </c>
      <c r="X54" s="69">
        <f t="shared" si="341"/>
        <v>0</v>
      </c>
      <c r="Y54" s="69">
        <f t="shared" si="342"/>
        <v>0</v>
      </c>
      <c r="Z54" s="69">
        <f t="shared" si="343"/>
        <v>0</v>
      </c>
      <c r="AA54" s="69">
        <f t="shared" si="344"/>
        <v>-2.2540507004311539E-2</v>
      </c>
      <c r="AB54" s="69">
        <f t="shared" si="345"/>
        <v>0</v>
      </c>
      <c r="AC54" s="69">
        <f t="shared" si="346"/>
        <v>387.1309316973024</v>
      </c>
      <c r="AD54" s="69">
        <f t="shared" si="347"/>
        <v>0</v>
      </c>
      <c r="AE54" s="69">
        <f t="shared" si="348"/>
        <v>-2.5999999999999999E-3</v>
      </c>
      <c r="AF54" s="69">
        <f t="shared" si="349"/>
        <v>0</v>
      </c>
      <c r="AG54" s="69">
        <f t="shared" si="350"/>
        <v>-5.0459275549140981E-2</v>
      </c>
      <c r="AH54" s="69">
        <f t="shared" si="351"/>
        <v>0</v>
      </c>
      <c r="AI54" s="69">
        <f t="shared" si="352"/>
        <v>387.13110459711709</v>
      </c>
      <c r="AJ54" s="69">
        <f t="shared" si="353"/>
        <v>0</v>
      </c>
      <c r="AK54" s="69">
        <f t="shared" si="354"/>
        <v>2.5999999999999999E-3</v>
      </c>
      <c r="AL54" s="69">
        <f t="shared" si="355"/>
        <v>0</v>
      </c>
      <c r="AM54" s="69">
        <f t="shared" si="356"/>
        <v>28.972932499269717</v>
      </c>
      <c r="AN54" s="69">
        <f t="shared" si="357"/>
        <v>0</v>
      </c>
      <c r="AO54" s="69">
        <f t="shared" si="358"/>
        <v>787.84101473688065</v>
      </c>
      <c r="AP54" s="69">
        <f t="shared" si="359"/>
        <v>0</v>
      </c>
      <c r="AQ54" s="69">
        <f t="shared" si="360"/>
        <v>3.9895783239637578E-2</v>
      </c>
      <c r="AR54" s="69">
        <f t="shared" si="361"/>
        <v>0</v>
      </c>
      <c r="AS54" s="69">
        <f t="shared" si="362"/>
        <v>28.972932499269717</v>
      </c>
      <c r="AT54" s="69">
        <f t="shared" si="363"/>
        <v>-2.7262587735109687</v>
      </c>
      <c r="AU54" s="69">
        <f t="shared" si="364"/>
        <v>2782.3329622214801</v>
      </c>
      <c r="AV54" s="69">
        <f t="shared" si="365"/>
        <v>3.6499999999999998E-4</v>
      </c>
      <c r="AW54" s="69">
        <f t="shared" si="366"/>
        <v>3.9895783239637578E-2</v>
      </c>
      <c r="AX54" s="69">
        <f t="shared" si="367"/>
        <v>0</v>
      </c>
      <c r="AY54" s="69">
        <f t="shared" si="368"/>
        <v>51.123693524096652</v>
      </c>
      <c r="AZ54" s="69">
        <f t="shared" si="369"/>
        <v>0.11</v>
      </c>
      <c r="BA54" s="69">
        <f t="shared" si="370"/>
        <v>-550.56492778342817</v>
      </c>
      <c r="BB54" s="69">
        <f t="shared" si="371"/>
        <v>0</v>
      </c>
      <c r="BC54" s="69">
        <f t="shared" si="372"/>
        <v>3.1451740692148851E-2</v>
      </c>
      <c r="BD54" s="69">
        <f t="shared" si="373"/>
        <v>0</v>
      </c>
      <c r="BE54" s="21"/>
    </row>
    <row r="55" spans="1:57">
      <c r="A55" t="str">
        <f t="shared" si="37"/>
        <v>PIPE.2783.T6</v>
      </c>
      <c r="B55" t="str">
        <f t="shared" si="0"/>
        <v>SA2_XTD6_PIPE</v>
      </c>
      <c r="C55" s="80" t="s">
        <v>184</v>
      </c>
      <c r="D55" s="80" t="s">
        <v>409</v>
      </c>
      <c r="E55" s="80" t="s">
        <v>408</v>
      </c>
      <c r="F55" s="80" t="s">
        <v>408</v>
      </c>
      <c r="G55" s="2" t="s">
        <v>148</v>
      </c>
      <c r="H55" s="80"/>
      <c r="I55" s="21"/>
      <c r="J55" s="21"/>
      <c r="K55" s="2">
        <v>73</v>
      </c>
      <c r="L55" s="21" t="s">
        <v>344</v>
      </c>
      <c r="M55" s="21"/>
      <c r="N55" s="21"/>
      <c r="O55" s="66">
        <v>-5.5E-2</v>
      </c>
      <c r="P55" s="66">
        <v>0</v>
      </c>
      <c r="Q55" s="66">
        <v>387.30599999999998</v>
      </c>
      <c r="R55" s="66">
        <v>0</v>
      </c>
      <c r="S55" s="66">
        <v>0</v>
      </c>
      <c r="T55" s="66">
        <v>0</v>
      </c>
      <c r="U55" s="69">
        <f t="shared" si="338"/>
        <v>-0.03</v>
      </c>
      <c r="V55" s="69">
        <f t="shared" si="339"/>
        <v>0</v>
      </c>
      <c r="W55" s="69">
        <f t="shared" si="340"/>
        <v>387.30599999999998</v>
      </c>
      <c r="X55" s="69">
        <f t="shared" si="341"/>
        <v>0</v>
      </c>
      <c r="Y55" s="69">
        <f t="shared" si="342"/>
        <v>0</v>
      </c>
      <c r="Z55" s="69">
        <f t="shared" si="343"/>
        <v>0</v>
      </c>
      <c r="AA55" s="69">
        <f t="shared" si="344"/>
        <v>-2.2995506491678409E-2</v>
      </c>
      <c r="AB55" s="69">
        <f t="shared" si="345"/>
        <v>0</v>
      </c>
      <c r="AC55" s="69">
        <f t="shared" si="346"/>
        <v>387.30593110580276</v>
      </c>
      <c r="AD55" s="69">
        <f t="shared" si="347"/>
        <v>0</v>
      </c>
      <c r="AE55" s="69">
        <f t="shared" si="348"/>
        <v>-2.5999999999999999E-3</v>
      </c>
      <c r="AF55" s="69">
        <f t="shared" si="349"/>
        <v>0</v>
      </c>
      <c r="AG55" s="69">
        <f t="shared" si="350"/>
        <v>-5.0004276061774114E-2</v>
      </c>
      <c r="AH55" s="69">
        <f t="shared" si="351"/>
        <v>0</v>
      </c>
      <c r="AI55" s="69">
        <f t="shared" si="352"/>
        <v>387.30610400561744</v>
      </c>
      <c r="AJ55" s="69">
        <f t="shared" si="353"/>
        <v>0</v>
      </c>
      <c r="AK55" s="69">
        <f t="shared" si="354"/>
        <v>2.5999999999999999E-3</v>
      </c>
      <c r="AL55" s="69">
        <f t="shared" si="355"/>
        <v>0</v>
      </c>
      <c r="AM55" s="69">
        <f t="shared" si="356"/>
        <v>28.979912409369746</v>
      </c>
      <c r="AN55" s="69">
        <f t="shared" si="357"/>
        <v>0</v>
      </c>
      <c r="AO55" s="69">
        <f t="shared" si="358"/>
        <v>788.01587548391944</v>
      </c>
      <c r="AP55" s="69">
        <f t="shared" si="359"/>
        <v>0</v>
      </c>
      <c r="AQ55" s="69">
        <f t="shared" si="360"/>
        <v>3.9895783239637578E-2</v>
      </c>
      <c r="AR55" s="69">
        <f t="shared" si="361"/>
        <v>0</v>
      </c>
      <c r="AS55" s="69">
        <f t="shared" si="362"/>
        <v>28.979912409369746</v>
      </c>
      <c r="AT55" s="69">
        <f t="shared" si="363"/>
        <v>-2.7263226191690233</v>
      </c>
      <c r="AU55" s="69">
        <f t="shared" si="364"/>
        <v>2782.507822956863</v>
      </c>
      <c r="AV55" s="69">
        <f t="shared" si="365"/>
        <v>3.6499999999999998E-4</v>
      </c>
      <c r="AW55" s="69">
        <f t="shared" si="366"/>
        <v>3.9895783239637578E-2</v>
      </c>
      <c r="AX55" s="69">
        <f t="shared" si="367"/>
        <v>0</v>
      </c>
      <c r="AY55" s="69">
        <f t="shared" si="368"/>
        <v>51.129196671316521</v>
      </c>
      <c r="AZ55" s="69">
        <f t="shared" si="369"/>
        <v>0.11</v>
      </c>
      <c r="BA55" s="69">
        <f t="shared" si="370"/>
        <v>-550.39001433234273</v>
      </c>
      <c r="BB55" s="69">
        <f t="shared" si="371"/>
        <v>0</v>
      </c>
      <c r="BC55" s="69">
        <f t="shared" si="372"/>
        <v>3.1451740692148851E-2</v>
      </c>
      <c r="BD55" s="69">
        <f t="shared" si="373"/>
        <v>0</v>
      </c>
      <c r="BE55" s="21"/>
    </row>
    <row r="56" spans="1:57">
      <c r="A56" t="str">
        <f t="shared" si="37"/>
        <v>PIPE.2784.T6</v>
      </c>
      <c r="B56" t="str">
        <f t="shared" si="0"/>
        <v>SA2_XTD6_PIPE</v>
      </c>
      <c r="C56" s="80" t="s">
        <v>184</v>
      </c>
      <c r="D56" s="80" t="s">
        <v>409</v>
      </c>
      <c r="E56" s="80" t="s">
        <v>408</v>
      </c>
      <c r="F56" s="80" t="s">
        <v>408</v>
      </c>
      <c r="G56" s="2" t="s">
        <v>148</v>
      </c>
      <c r="H56" s="80"/>
      <c r="I56" s="21"/>
      <c r="J56" s="21"/>
      <c r="K56" s="2">
        <v>73</v>
      </c>
      <c r="L56" s="21" t="s">
        <v>345</v>
      </c>
      <c r="M56" s="21"/>
      <c r="N56" s="21"/>
      <c r="O56" s="66">
        <v>-0.05</v>
      </c>
      <c r="P56" s="66">
        <v>0</v>
      </c>
      <c r="Q56" s="66">
        <v>388.95</v>
      </c>
      <c r="R56" s="66">
        <v>0</v>
      </c>
      <c r="S56" s="66">
        <v>0</v>
      </c>
      <c r="T56" s="66">
        <v>0</v>
      </c>
      <c r="U56" s="69">
        <f t="shared" ref="U56:U99" si="374">O56+0.025</f>
        <v>-2.5000000000000001E-2</v>
      </c>
      <c r="V56" s="69">
        <f t="shared" ref="V56:V99" si="375">P56</f>
        <v>0</v>
      </c>
      <c r="W56" s="69">
        <f t="shared" ref="W56:W99" si="376">Q56</f>
        <v>388.95</v>
      </c>
      <c r="X56" s="69">
        <f t="shared" ref="X56:X99" si="377">R56</f>
        <v>0</v>
      </c>
      <c r="Y56" s="69">
        <f t="shared" ref="Y56:Y99" si="378">S56</f>
        <v>0</v>
      </c>
      <c r="Z56" s="69">
        <f t="shared" ref="Z56:Z99" si="379">T56</f>
        <v>0</v>
      </c>
      <c r="AA56" s="69">
        <f t="shared" ref="AA56:AA99" si="380">U56*COS(-0.0026)+(W56-390)*SIN(-0.0026)</f>
        <v>-2.2269918575846533E-2</v>
      </c>
      <c r="AB56" s="69">
        <f t="shared" ref="AB56:AB99" si="381">V56</f>
        <v>0</v>
      </c>
      <c r="AC56" s="69">
        <f t="shared" ref="AC56:AC99" si="382">-U56*SIN(-0.0026)+(W56-390)*COS(0.0026)+390</f>
        <v>388.94993854907125</v>
      </c>
      <c r="AD56" s="69">
        <f t="shared" ref="AD56:AD99" si="383">X56</f>
        <v>0</v>
      </c>
      <c r="AE56" s="69">
        <f t="shared" ref="AE56:AE99" si="384">Y56-0.0026</f>
        <v>-2.5999999999999999E-3</v>
      </c>
      <c r="AF56" s="69">
        <f t="shared" ref="AF56:AF99" si="385">Z56</f>
        <v>0</v>
      </c>
      <c r="AG56" s="69">
        <f t="shared" ref="AG56:AG99" si="386">U56*COS(0.0026)+(W56-395)*SIN(0.0026)</f>
        <v>-4.0729897777586954E-2</v>
      </c>
      <c r="AH56" s="69">
        <f t="shared" ref="AH56:AH99" si="387">V56</f>
        <v>0</v>
      </c>
      <c r="AI56" s="69">
        <f t="shared" ref="AI56:AI99" si="388">-U56*SIN(0.0026)+(W56-395)*COS(0.0026)+395</f>
        <v>388.95008544891522</v>
      </c>
      <c r="AJ56" s="69">
        <f t="shared" ref="AJ56:AJ99" si="389">X56</f>
        <v>0</v>
      </c>
      <c r="AK56" s="69">
        <f t="shared" ref="AK56:AK99" si="390">Y56+0.0026</f>
        <v>2.5999999999999999E-3</v>
      </c>
      <c r="AL56" s="69">
        <f t="shared" ref="AL56:AL99" si="391">Z56</f>
        <v>0</v>
      </c>
      <c r="AM56" s="69">
        <f t="shared" ref="AM56:AM99" si="392">O56*COS(2.28586*PI()/180)+(Q56+195.2)*SIN(2.28586*PI()/180)+5.8015</f>
        <v>29.050479700453408</v>
      </c>
      <c r="AN56" s="69">
        <f t="shared" ref="AN56:AN99" si="393">P56</f>
        <v>0</v>
      </c>
      <c r="AO56" s="69">
        <f t="shared" ref="AO56:AO99" si="394">-O56*SIN(2.28586*PI()/180)+(Q56+195.2)*COS(2.28586*PI()/180)+205.9712</f>
        <v>789.65836787581338</v>
      </c>
      <c r="AP56" s="69">
        <f t="shared" ref="AP56:AP99" si="395">R56</f>
        <v>0</v>
      </c>
      <c r="AQ56" s="69">
        <f t="shared" ref="AQ56:AQ99" si="396">S56+2.28586*PI()/180</f>
        <v>3.9895783239637578E-2</v>
      </c>
      <c r="AR56" s="69">
        <f t="shared" ref="AR56:AR99" si="397">T56</f>
        <v>0</v>
      </c>
      <c r="AS56" s="69">
        <f t="shared" ref="AS56:AS99" si="398">AM56</f>
        <v>29.050479700453408</v>
      </c>
      <c r="AT56" s="69">
        <f t="shared" ref="AT56:AT99" si="399">AN56*COS(0.02092*PI()/180)-AO56*SIN(0.02092*PI()/180)-2.4386</f>
        <v>-2.7269223307074117</v>
      </c>
      <c r="AU56" s="69">
        <f t="shared" ref="AU56:AU99" si="400">AN56*SIN(0.02092*PI()/180)+AO56*COS(0.02092*PI()/180)+1994.492</f>
        <v>2784.1503152392729</v>
      </c>
      <c r="AV56" s="69">
        <f t="shared" ref="AV56:AV99" si="401">AP56+0.000365</f>
        <v>3.6499999999999998E-4</v>
      </c>
      <c r="AW56" s="69">
        <f t="shared" ref="AW56:AW99" si="402">AQ56</f>
        <v>3.9895783239637578E-2</v>
      </c>
      <c r="AX56" s="69">
        <f t="shared" ref="AX56:AX99" si="403">AR56</f>
        <v>0</v>
      </c>
      <c r="AY56" s="69">
        <f t="shared" ref="AY56:AY99" si="404">(AM56+17.5)*COS(-0.483808*PI()/180)+(AO56-1338.818)*SIN(-0.483808*PI()/180)</f>
        <v>51.185892335801618</v>
      </c>
      <c r="AZ56" s="69">
        <f t="shared" ref="AZ56:AZ99" si="405">AN56+0.11</f>
        <v>0.11</v>
      </c>
      <c r="BA56" s="69">
        <f t="shared" ref="BA56:BA99" si="406">-(AM56+17.5)*SIN(-0.483808*PI()/180)+(AO56-1338.818)*COS(-0.483808*PI()/180)</f>
        <v>-548.74698463035043</v>
      </c>
      <c r="BB56" s="69">
        <f t="shared" ref="BB56:BB99" si="407">AP56</f>
        <v>0</v>
      </c>
      <c r="BC56" s="69">
        <f t="shared" ref="BC56:BC99" si="408">AQ56-0.483808*PI()/180</f>
        <v>3.1451740692148851E-2</v>
      </c>
      <c r="BD56" s="69">
        <f t="shared" ref="BD56:BD99" si="409">AR56</f>
        <v>0</v>
      </c>
      <c r="BE56" s="21"/>
    </row>
    <row r="57" spans="1:57">
      <c r="A57" t="str">
        <f t="shared" si="37"/>
        <v>MIRR-3.2785.T6</v>
      </c>
      <c r="B57" t="str">
        <f t="shared" si="0"/>
        <v>SA2_XTD6_MIRR-3</v>
      </c>
      <c r="C57" s="80" t="s">
        <v>184</v>
      </c>
      <c r="D57" s="80" t="s">
        <v>409</v>
      </c>
      <c r="E57" s="80" t="s">
        <v>408</v>
      </c>
      <c r="F57" s="80" t="s">
        <v>408</v>
      </c>
      <c r="G57" s="2" t="s">
        <v>81</v>
      </c>
      <c r="H57" s="80">
        <v>3</v>
      </c>
      <c r="I57" s="21"/>
      <c r="J57" s="21"/>
      <c r="K57" s="2">
        <v>73</v>
      </c>
      <c r="L57" s="21" t="s">
        <v>346</v>
      </c>
      <c r="M57" s="21"/>
      <c r="N57" s="21"/>
      <c r="O57" s="66">
        <v>-0.05</v>
      </c>
      <c r="P57" s="66">
        <v>0</v>
      </c>
      <c r="Q57" s="66">
        <v>390</v>
      </c>
      <c r="R57" s="66">
        <v>0</v>
      </c>
      <c r="S57" s="66">
        <v>0</v>
      </c>
      <c r="T57" s="66">
        <v>0</v>
      </c>
      <c r="U57" s="69">
        <f t="shared" si="374"/>
        <v>-2.5000000000000001E-2</v>
      </c>
      <c r="V57" s="69">
        <f t="shared" si="375"/>
        <v>0</v>
      </c>
      <c r="W57" s="69">
        <f t="shared" si="376"/>
        <v>390</v>
      </c>
      <c r="X57" s="69">
        <f t="shared" si="377"/>
        <v>0</v>
      </c>
      <c r="Y57" s="69">
        <f t="shared" si="378"/>
        <v>0</v>
      </c>
      <c r="Z57" s="69">
        <f t="shared" si="379"/>
        <v>0</v>
      </c>
      <c r="AA57" s="69">
        <f t="shared" si="380"/>
        <v>-2.4999915500047602E-2</v>
      </c>
      <c r="AB57" s="69">
        <f t="shared" si="381"/>
        <v>0</v>
      </c>
      <c r="AC57" s="69">
        <f t="shared" si="382"/>
        <v>389.99993500007321</v>
      </c>
      <c r="AD57" s="69">
        <f t="shared" si="383"/>
        <v>0</v>
      </c>
      <c r="AE57" s="69">
        <f t="shared" si="384"/>
        <v>-2.5999999999999999E-3</v>
      </c>
      <c r="AF57" s="69">
        <f t="shared" si="385"/>
        <v>0</v>
      </c>
      <c r="AG57" s="69">
        <f t="shared" si="386"/>
        <v>-3.7999900853385886E-2</v>
      </c>
      <c r="AH57" s="69">
        <f t="shared" si="387"/>
        <v>0</v>
      </c>
      <c r="AI57" s="69">
        <f t="shared" si="388"/>
        <v>390.00008189991723</v>
      </c>
      <c r="AJ57" s="69">
        <f t="shared" si="389"/>
        <v>0</v>
      </c>
      <c r="AK57" s="69">
        <f t="shared" si="390"/>
        <v>2.5999999999999999E-3</v>
      </c>
      <c r="AL57" s="69">
        <f t="shared" si="391"/>
        <v>0</v>
      </c>
      <c r="AM57" s="69">
        <f t="shared" si="392"/>
        <v>29.092359161053579</v>
      </c>
      <c r="AN57" s="69">
        <f t="shared" si="393"/>
        <v>0</v>
      </c>
      <c r="AO57" s="69">
        <f t="shared" si="394"/>
        <v>790.70753235804659</v>
      </c>
      <c r="AP57" s="69">
        <f t="shared" si="395"/>
        <v>0</v>
      </c>
      <c r="AQ57" s="69">
        <f t="shared" si="396"/>
        <v>3.9895783239637578E-2</v>
      </c>
      <c r="AR57" s="69">
        <f t="shared" si="397"/>
        <v>0</v>
      </c>
      <c r="AS57" s="69">
        <f t="shared" si="398"/>
        <v>29.092359161053579</v>
      </c>
      <c r="AT57" s="69">
        <f t="shared" si="399"/>
        <v>-2.7273054046557403</v>
      </c>
      <c r="AU57" s="69">
        <f t="shared" si="400"/>
        <v>2785.1994796515719</v>
      </c>
      <c r="AV57" s="69">
        <f t="shared" si="401"/>
        <v>3.6499999999999998E-4</v>
      </c>
      <c r="AW57" s="69">
        <f t="shared" si="402"/>
        <v>3.9895783239637578E-2</v>
      </c>
      <c r="AX57" s="69">
        <f t="shared" si="403"/>
        <v>0</v>
      </c>
      <c r="AY57" s="69">
        <f t="shared" si="404"/>
        <v>51.218911219120827</v>
      </c>
      <c r="AZ57" s="69">
        <f t="shared" si="405"/>
        <v>0.11</v>
      </c>
      <c r="BA57" s="69">
        <f t="shared" si="406"/>
        <v>-547.69750392383685</v>
      </c>
      <c r="BB57" s="69">
        <f t="shared" si="407"/>
        <v>0</v>
      </c>
      <c r="BC57" s="69">
        <f t="shared" si="408"/>
        <v>3.1451740692148851E-2</v>
      </c>
      <c r="BD57" s="69">
        <f t="shared" si="409"/>
        <v>0</v>
      </c>
      <c r="BE57" s="21"/>
    </row>
    <row r="58" spans="1:57">
      <c r="A58" t="str">
        <f t="shared" si="37"/>
        <v>PIPE.2786.T6</v>
      </c>
      <c r="B58" t="str">
        <f t="shared" si="0"/>
        <v>SA2_XTD6_PIPE</v>
      </c>
      <c r="C58" s="80" t="s">
        <v>184</v>
      </c>
      <c r="D58" s="80" t="s">
        <v>409</v>
      </c>
      <c r="E58" s="80" t="s">
        <v>408</v>
      </c>
      <c r="F58" s="80" t="s">
        <v>408</v>
      </c>
      <c r="G58" s="2" t="s">
        <v>148</v>
      </c>
      <c r="H58" s="80"/>
      <c r="I58" s="21"/>
      <c r="J58" s="21"/>
      <c r="K58" s="2">
        <v>73</v>
      </c>
      <c r="L58" s="21" t="s">
        <v>330</v>
      </c>
      <c r="M58" s="21"/>
      <c r="N58" s="21"/>
      <c r="O58" s="66">
        <v>-0.05</v>
      </c>
      <c r="P58" s="66">
        <v>0</v>
      </c>
      <c r="Q58" s="66">
        <v>390.75</v>
      </c>
      <c r="R58" s="66">
        <v>0</v>
      </c>
      <c r="S58" s="66">
        <v>0</v>
      </c>
      <c r="T58" s="66">
        <v>0</v>
      </c>
      <c r="U58" s="69">
        <f t="shared" si="374"/>
        <v>-2.5000000000000001E-2</v>
      </c>
      <c r="V58" s="69">
        <f t="shared" si="375"/>
        <v>0</v>
      </c>
      <c r="W58" s="69">
        <f t="shared" si="376"/>
        <v>390.75</v>
      </c>
      <c r="X58" s="69">
        <f t="shared" si="377"/>
        <v>0</v>
      </c>
      <c r="Y58" s="69">
        <f t="shared" si="378"/>
        <v>0</v>
      </c>
      <c r="Z58" s="69">
        <f t="shared" si="379"/>
        <v>0</v>
      </c>
      <c r="AA58" s="69">
        <f t="shared" si="380"/>
        <v>-2.6949913303048342E-2</v>
      </c>
      <c r="AB58" s="69">
        <f t="shared" si="381"/>
        <v>0</v>
      </c>
      <c r="AC58" s="69">
        <f t="shared" si="382"/>
        <v>390.74993246507466</v>
      </c>
      <c r="AD58" s="69">
        <f t="shared" si="383"/>
        <v>0</v>
      </c>
      <c r="AE58" s="69">
        <f t="shared" si="384"/>
        <v>-2.5999999999999999E-3</v>
      </c>
      <c r="AF58" s="69">
        <f t="shared" si="385"/>
        <v>0</v>
      </c>
      <c r="AG58" s="69">
        <f t="shared" si="386"/>
        <v>-3.6049903050385142E-2</v>
      </c>
      <c r="AH58" s="69">
        <f t="shared" si="387"/>
        <v>0</v>
      </c>
      <c r="AI58" s="69">
        <f t="shared" si="388"/>
        <v>390.75007936491869</v>
      </c>
      <c r="AJ58" s="69">
        <f t="shared" si="389"/>
        <v>0</v>
      </c>
      <c r="AK58" s="69">
        <f t="shared" si="390"/>
        <v>2.5999999999999999E-3</v>
      </c>
      <c r="AL58" s="69">
        <f t="shared" si="391"/>
        <v>0</v>
      </c>
      <c r="AM58" s="69">
        <f t="shared" si="392"/>
        <v>29.122273061482268</v>
      </c>
      <c r="AN58" s="69">
        <f t="shared" si="393"/>
        <v>0</v>
      </c>
      <c r="AO58" s="69">
        <f t="shared" si="394"/>
        <v>791.45693555964181</v>
      </c>
      <c r="AP58" s="69">
        <f t="shared" si="395"/>
        <v>0</v>
      </c>
      <c r="AQ58" s="69">
        <f t="shared" si="396"/>
        <v>3.9895783239637578E-2</v>
      </c>
      <c r="AR58" s="69">
        <f t="shared" si="397"/>
        <v>0</v>
      </c>
      <c r="AS58" s="69">
        <f t="shared" si="398"/>
        <v>29.122273061482268</v>
      </c>
      <c r="AT58" s="69">
        <f t="shared" si="399"/>
        <v>-2.7275790289045467</v>
      </c>
      <c r="AU58" s="69">
        <f t="shared" si="400"/>
        <v>2785.9488828032136</v>
      </c>
      <c r="AV58" s="69">
        <f t="shared" si="401"/>
        <v>3.6499999999999998E-4</v>
      </c>
      <c r="AW58" s="69">
        <f t="shared" si="402"/>
        <v>3.9895783239637578E-2</v>
      </c>
      <c r="AX58" s="69">
        <f t="shared" si="403"/>
        <v>0</v>
      </c>
      <c r="AY58" s="69">
        <f t="shared" si="404"/>
        <v>51.242496135777401</v>
      </c>
      <c r="AZ58" s="69">
        <f t="shared" si="405"/>
        <v>0.11</v>
      </c>
      <c r="BA58" s="69">
        <f t="shared" si="406"/>
        <v>-546.94787484775566</v>
      </c>
      <c r="BB58" s="69">
        <f t="shared" si="407"/>
        <v>0</v>
      </c>
      <c r="BC58" s="69">
        <f t="shared" si="408"/>
        <v>3.1451740692148851E-2</v>
      </c>
      <c r="BD58" s="69">
        <f t="shared" si="409"/>
        <v>0</v>
      </c>
      <c r="BE58" s="21"/>
    </row>
    <row r="59" spans="1:57">
      <c r="A59" t="str">
        <f t="shared" si="37"/>
        <v>PIPE.2789.T6</v>
      </c>
      <c r="B59" t="str">
        <f t="shared" si="0"/>
        <v>SA2_XTD6_PIPE</v>
      </c>
      <c r="C59" s="80" t="s">
        <v>184</v>
      </c>
      <c r="D59" s="80" t="s">
        <v>409</v>
      </c>
      <c r="E59" s="80" t="s">
        <v>408</v>
      </c>
      <c r="F59" s="80" t="s">
        <v>408</v>
      </c>
      <c r="G59" s="2" t="s">
        <v>148</v>
      </c>
      <c r="H59" s="80"/>
      <c r="I59" s="21"/>
      <c r="J59" s="21"/>
      <c r="K59" s="2">
        <v>73</v>
      </c>
      <c r="L59" s="21" t="s">
        <v>330</v>
      </c>
      <c r="M59" s="21"/>
      <c r="N59" s="21"/>
      <c r="O59" s="66">
        <v>-0.05</v>
      </c>
      <c r="P59" s="66">
        <v>0</v>
      </c>
      <c r="Q59" s="66">
        <v>393.95</v>
      </c>
      <c r="R59" s="66">
        <v>0</v>
      </c>
      <c r="S59" s="66">
        <v>0</v>
      </c>
      <c r="T59" s="66">
        <v>0</v>
      </c>
      <c r="U59" s="69">
        <f t="shared" si="374"/>
        <v>-2.5000000000000001E-2</v>
      </c>
      <c r="V59" s="69">
        <f t="shared" si="375"/>
        <v>0</v>
      </c>
      <c r="W59" s="69">
        <f t="shared" si="376"/>
        <v>393.95</v>
      </c>
      <c r="X59" s="69">
        <f t="shared" si="377"/>
        <v>0</v>
      </c>
      <c r="Y59" s="69">
        <f t="shared" si="378"/>
        <v>0</v>
      </c>
      <c r="Z59" s="69">
        <f t="shared" si="379"/>
        <v>0</v>
      </c>
      <c r="AA59" s="69">
        <f t="shared" si="380"/>
        <v>-3.5269903929184818E-2</v>
      </c>
      <c r="AB59" s="69">
        <f t="shared" si="381"/>
        <v>0</v>
      </c>
      <c r="AC59" s="69">
        <f t="shared" si="382"/>
        <v>393.94992164908075</v>
      </c>
      <c r="AD59" s="69">
        <f t="shared" si="383"/>
        <v>0</v>
      </c>
      <c r="AE59" s="69">
        <f t="shared" si="384"/>
        <v>-2.5999999999999999E-3</v>
      </c>
      <c r="AF59" s="69">
        <f t="shared" si="385"/>
        <v>0</v>
      </c>
      <c r="AG59" s="69">
        <f t="shared" si="386"/>
        <v>-2.772991242424867E-2</v>
      </c>
      <c r="AH59" s="69">
        <f t="shared" si="387"/>
        <v>0</v>
      </c>
      <c r="AI59" s="69">
        <f t="shared" si="388"/>
        <v>393.95006854892478</v>
      </c>
      <c r="AJ59" s="69">
        <f t="shared" si="389"/>
        <v>0</v>
      </c>
      <c r="AK59" s="69">
        <f t="shared" si="390"/>
        <v>2.5999999999999999E-3</v>
      </c>
      <c r="AL59" s="69">
        <f t="shared" si="391"/>
        <v>0</v>
      </c>
      <c r="AM59" s="69">
        <f t="shared" si="392"/>
        <v>29.249905703311349</v>
      </c>
      <c r="AN59" s="69">
        <f t="shared" si="393"/>
        <v>0</v>
      </c>
      <c r="AO59" s="69">
        <f t="shared" si="394"/>
        <v>794.65438921978148</v>
      </c>
      <c r="AP59" s="69">
        <f t="shared" si="395"/>
        <v>0</v>
      </c>
      <c r="AQ59" s="69">
        <f t="shared" si="396"/>
        <v>3.9895783239637578E-2</v>
      </c>
      <c r="AR59" s="69">
        <f t="shared" si="397"/>
        <v>0</v>
      </c>
      <c r="AS59" s="69">
        <f t="shared" si="398"/>
        <v>29.249905703311349</v>
      </c>
      <c r="AT59" s="69">
        <f t="shared" si="399"/>
        <v>-2.7287464923661195</v>
      </c>
      <c r="AU59" s="69">
        <f t="shared" si="400"/>
        <v>2789.1463362502195</v>
      </c>
      <c r="AV59" s="69">
        <f t="shared" si="401"/>
        <v>3.6499999999999998E-4</v>
      </c>
      <c r="AW59" s="69">
        <f t="shared" si="402"/>
        <v>3.9895783239637578E-2</v>
      </c>
      <c r="AX59" s="69">
        <f t="shared" si="403"/>
        <v>0</v>
      </c>
      <c r="AY59" s="69">
        <f t="shared" si="404"/>
        <v>51.34312511351213</v>
      </c>
      <c r="AZ59" s="69">
        <f t="shared" si="405"/>
        <v>0.11</v>
      </c>
      <c r="BA59" s="69">
        <f t="shared" si="406"/>
        <v>-543.74945745647585</v>
      </c>
      <c r="BB59" s="69">
        <f t="shared" si="407"/>
        <v>0</v>
      </c>
      <c r="BC59" s="69">
        <f t="shared" si="408"/>
        <v>3.1451740692148851E-2</v>
      </c>
      <c r="BD59" s="69">
        <f t="shared" si="409"/>
        <v>0</v>
      </c>
      <c r="BE59" s="21"/>
    </row>
    <row r="60" spans="1:57">
      <c r="A60" t="str">
        <f t="shared" si="37"/>
        <v>MIRR-4.2790.T6</v>
      </c>
      <c r="B60" t="str">
        <f t="shared" si="0"/>
        <v>SA2_XTD6_MIRR-4</v>
      </c>
      <c r="C60" s="80" t="s">
        <v>184</v>
      </c>
      <c r="D60" s="80" t="s">
        <v>409</v>
      </c>
      <c r="E60" s="80" t="s">
        <v>408</v>
      </c>
      <c r="F60" s="80" t="s">
        <v>408</v>
      </c>
      <c r="G60" s="2" t="s">
        <v>81</v>
      </c>
      <c r="H60" s="80">
        <v>4</v>
      </c>
      <c r="I60" s="21"/>
      <c r="J60" s="21"/>
      <c r="K60" s="2">
        <v>73</v>
      </c>
      <c r="L60" s="21" t="s">
        <v>347</v>
      </c>
      <c r="M60" s="21"/>
      <c r="N60" s="21"/>
      <c r="O60" s="66">
        <v>-0.05</v>
      </c>
      <c r="P60" s="66">
        <v>0</v>
      </c>
      <c r="Q60" s="66">
        <v>395</v>
      </c>
      <c r="R60" s="66">
        <v>0</v>
      </c>
      <c r="S60" s="66">
        <v>0</v>
      </c>
      <c r="T60" s="66">
        <v>0</v>
      </c>
      <c r="U60" s="69">
        <f t="shared" si="374"/>
        <v>-2.5000000000000001E-2</v>
      </c>
      <c r="V60" s="69">
        <f t="shared" si="375"/>
        <v>0</v>
      </c>
      <c r="W60" s="69">
        <f t="shared" si="376"/>
        <v>395</v>
      </c>
      <c r="X60" s="69">
        <f t="shared" si="377"/>
        <v>0</v>
      </c>
      <c r="Y60" s="69">
        <f t="shared" si="378"/>
        <v>0</v>
      </c>
      <c r="Z60" s="69">
        <f t="shared" si="379"/>
        <v>0</v>
      </c>
      <c r="AA60" s="69">
        <f t="shared" si="380"/>
        <v>-3.7999900853385886E-2</v>
      </c>
      <c r="AB60" s="69">
        <f t="shared" si="381"/>
        <v>0</v>
      </c>
      <c r="AC60" s="69">
        <f t="shared" si="382"/>
        <v>394.99991810008277</v>
      </c>
      <c r="AD60" s="69">
        <f t="shared" si="383"/>
        <v>0</v>
      </c>
      <c r="AE60" s="69">
        <f t="shared" si="384"/>
        <v>-2.5999999999999999E-3</v>
      </c>
      <c r="AF60" s="69">
        <f t="shared" si="385"/>
        <v>0</v>
      </c>
      <c r="AG60" s="69">
        <f t="shared" si="386"/>
        <v>-2.4999915500047602E-2</v>
      </c>
      <c r="AH60" s="69">
        <f t="shared" si="387"/>
        <v>0</v>
      </c>
      <c r="AI60" s="69">
        <f t="shared" si="388"/>
        <v>395.00006499992679</v>
      </c>
      <c r="AJ60" s="69">
        <f t="shared" si="389"/>
        <v>0</v>
      </c>
      <c r="AK60" s="69">
        <f t="shared" si="390"/>
        <v>2.5999999999999999E-3</v>
      </c>
      <c r="AL60" s="69">
        <f t="shared" si="391"/>
        <v>0</v>
      </c>
      <c r="AM60" s="69">
        <f t="shared" si="392"/>
        <v>29.291785163911516</v>
      </c>
      <c r="AN60" s="69">
        <f t="shared" si="393"/>
        <v>0</v>
      </c>
      <c r="AO60" s="69">
        <f t="shared" si="394"/>
        <v>795.70355370201469</v>
      </c>
      <c r="AP60" s="69">
        <f t="shared" si="395"/>
        <v>0</v>
      </c>
      <c r="AQ60" s="69">
        <f t="shared" si="396"/>
        <v>3.9895783239637578E-2</v>
      </c>
      <c r="AR60" s="69">
        <f t="shared" si="397"/>
        <v>0</v>
      </c>
      <c r="AS60" s="69">
        <f t="shared" si="398"/>
        <v>29.291785163911516</v>
      </c>
      <c r="AT60" s="69">
        <f t="shared" si="399"/>
        <v>-2.7291295663144481</v>
      </c>
      <c r="AU60" s="69">
        <f t="shared" si="400"/>
        <v>2790.195500662518</v>
      </c>
      <c r="AV60" s="69">
        <f t="shared" si="401"/>
        <v>3.6499999999999998E-4</v>
      </c>
      <c r="AW60" s="69">
        <f t="shared" si="402"/>
        <v>3.9895783239637578E-2</v>
      </c>
      <c r="AX60" s="69">
        <f t="shared" si="403"/>
        <v>0</v>
      </c>
      <c r="AY60" s="69">
        <f t="shared" si="404"/>
        <v>51.376143996831338</v>
      </c>
      <c r="AZ60" s="69">
        <f t="shared" si="405"/>
        <v>0.11</v>
      </c>
      <c r="BA60" s="69">
        <f t="shared" si="406"/>
        <v>-542.69997674996227</v>
      </c>
      <c r="BB60" s="69">
        <f t="shared" si="407"/>
        <v>0</v>
      </c>
      <c r="BC60" s="69">
        <f t="shared" si="408"/>
        <v>3.1451740692148851E-2</v>
      </c>
      <c r="BD60" s="69">
        <f t="shared" si="409"/>
        <v>0</v>
      </c>
      <c r="BE60" s="21"/>
    </row>
    <row r="61" spans="1:57">
      <c r="A61" t="str">
        <f t="shared" si="37"/>
        <v>PIPE.2791.T6</v>
      </c>
      <c r="B61" t="str">
        <f t="shared" si="0"/>
        <v>MID_XTD6_PIPE</v>
      </c>
      <c r="C61" s="80" t="s">
        <v>184</v>
      </c>
      <c r="D61" s="80" t="s">
        <v>410</v>
      </c>
      <c r="E61" s="80" t="s">
        <v>408</v>
      </c>
      <c r="F61" s="80" t="s">
        <v>408</v>
      </c>
      <c r="G61" s="2" t="s">
        <v>148</v>
      </c>
      <c r="H61" s="80"/>
      <c r="I61" s="21"/>
      <c r="J61" s="21"/>
      <c r="K61" s="2">
        <v>73</v>
      </c>
      <c r="L61" s="21" t="s">
        <v>348</v>
      </c>
      <c r="M61" s="21"/>
      <c r="N61" s="21"/>
      <c r="O61" s="66">
        <v>-0.05</v>
      </c>
      <c r="P61" s="66">
        <v>0</v>
      </c>
      <c r="Q61" s="66">
        <v>395.75</v>
      </c>
      <c r="R61" s="66">
        <v>0</v>
      </c>
      <c r="S61" s="66">
        <v>0</v>
      </c>
      <c r="T61" s="66">
        <v>0</v>
      </c>
      <c r="U61" s="69">
        <f t="shared" si="374"/>
        <v>-2.5000000000000001E-2</v>
      </c>
      <c r="V61" s="69">
        <f t="shared" si="375"/>
        <v>0</v>
      </c>
      <c r="W61" s="69">
        <f t="shared" si="376"/>
        <v>395.75</v>
      </c>
      <c r="X61" s="69">
        <f t="shared" si="377"/>
        <v>0</v>
      </c>
      <c r="Y61" s="69">
        <f t="shared" si="378"/>
        <v>0</v>
      </c>
      <c r="Z61" s="69">
        <f t="shared" si="379"/>
        <v>0</v>
      </c>
      <c r="AA61" s="69">
        <f t="shared" si="380"/>
        <v>-3.994989865638663E-2</v>
      </c>
      <c r="AB61" s="69">
        <f t="shared" si="381"/>
        <v>0</v>
      </c>
      <c r="AC61" s="69">
        <f t="shared" si="382"/>
        <v>395.74991556508417</v>
      </c>
      <c r="AD61" s="69">
        <f t="shared" si="383"/>
        <v>0</v>
      </c>
      <c r="AE61" s="69">
        <f t="shared" si="384"/>
        <v>-2.5999999999999999E-3</v>
      </c>
      <c r="AF61" s="69">
        <f t="shared" si="385"/>
        <v>0</v>
      </c>
      <c r="AG61" s="69">
        <f t="shared" si="386"/>
        <v>-2.3049917697046861E-2</v>
      </c>
      <c r="AH61" s="69">
        <f t="shared" si="387"/>
        <v>0</v>
      </c>
      <c r="AI61" s="69">
        <f t="shared" si="388"/>
        <v>395.75006246492819</v>
      </c>
      <c r="AJ61" s="69">
        <f t="shared" si="389"/>
        <v>0</v>
      </c>
      <c r="AK61" s="69">
        <f t="shared" si="390"/>
        <v>2.5999999999999999E-3</v>
      </c>
      <c r="AL61" s="69">
        <f t="shared" si="391"/>
        <v>0</v>
      </c>
      <c r="AM61" s="69">
        <f t="shared" si="392"/>
        <v>29.321699064340208</v>
      </c>
      <c r="AN61" s="69">
        <f t="shared" si="393"/>
        <v>0</v>
      </c>
      <c r="AO61" s="69">
        <f t="shared" si="394"/>
        <v>796.4529569036099</v>
      </c>
      <c r="AP61" s="69">
        <f t="shared" si="395"/>
        <v>0</v>
      </c>
      <c r="AQ61" s="69">
        <f t="shared" si="396"/>
        <v>3.9895783239637578E-2</v>
      </c>
      <c r="AR61" s="69">
        <f t="shared" si="397"/>
        <v>0</v>
      </c>
      <c r="AS61" s="69">
        <f t="shared" si="398"/>
        <v>29.321699064340208</v>
      </c>
      <c r="AT61" s="69">
        <f t="shared" si="399"/>
        <v>-2.7294031905632545</v>
      </c>
      <c r="AU61" s="69">
        <f t="shared" si="400"/>
        <v>2790.9449038141602</v>
      </c>
      <c r="AV61" s="69">
        <f t="shared" si="401"/>
        <v>3.6499999999999998E-4</v>
      </c>
      <c r="AW61" s="69">
        <f t="shared" si="402"/>
        <v>3.9895783239637578E-2</v>
      </c>
      <c r="AX61" s="69">
        <f t="shared" si="403"/>
        <v>0</v>
      </c>
      <c r="AY61" s="69">
        <f t="shared" si="404"/>
        <v>51.39972891348792</v>
      </c>
      <c r="AZ61" s="69">
        <f t="shared" si="405"/>
        <v>0.11</v>
      </c>
      <c r="BA61" s="69">
        <f t="shared" si="406"/>
        <v>-541.9503476738812</v>
      </c>
      <c r="BB61" s="69">
        <f t="shared" si="407"/>
        <v>0</v>
      </c>
      <c r="BC61" s="69">
        <f t="shared" si="408"/>
        <v>3.1451740692148851E-2</v>
      </c>
      <c r="BD61" s="69">
        <f t="shared" si="409"/>
        <v>0</v>
      </c>
      <c r="BE61" s="21"/>
    </row>
    <row r="62" spans="1:57">
      <c r="A62" t="str">
        <f t="shared" si="37"/>
        <v>PIPE.2795.T6</v>
      </c>
      <c r="B62" t="str">
        <f t="shared" si="0"/>
        <v>MID_XTD6_PIPE</v>
      </c>
      <c r="C62" s="80" t="s">
        <v>184</v>
      </c>
      <c r="D62" s="80" t="s">
        <v>410</v>
      </c>
      <c r="E62" s="80" t="s">
        <v>408</v>
      </c>
      <c r="F62" s="80" t="s">
        <v>408</v>
      </c>
      <c r="G62" s="2" t="s">
        <v>148</v>
      </c>
      <c r="H62" s="80"/>
      <c r="I62" s="21"/>
      <c r="J62" s="21"/>
      <c r="K62" s="2">
        <v>73</v>
      </c>
      <c r="L62" s="21" t="s">
        <v>349</v>
      </c>
      <c r="M62" s="21"/>
      <c r="N62" s="21"/>
      <c r="O62" s="66">
        <v>-4.9000000000000002E-2</v>
      </c>
      <c r="P62" s="66">
        <v>0</v>
      </c>
      <c r="Q62" s="66">
        <v>399.49200000000002</v>
      </c>
      <c r="R62" s="66">
        <v>0</v>
      </c>
      <c r="S62" s="66">
        <v>0</v>
      </c>
      <c r="T62" s="66">
        <v>0</v>
      </c>
      <c r="U62" s="69">
        <f t="shared" si="374"/>
        <v>-2.4E-2</v>
      </c>
      <c r="V62" s="69">
        <f t="shared" si="375"/>
        <v>0</v>
      </c>
      <c r="W62" s="69">
        <f t="shared" si="376"/>
        <v>399.49200000000002</v>
      </c>
      <c r="X62" s="69">
        <f t="shared" si="377"/>
        <v>0</v>
      </c>
      <c r="Y62" s="69">
        <f t="shared" si="378"/>
        <v>0</v>
      </c>
      <c r="Z62" s="69">
        <f t="shared" si="379"/>
        <v>0</v>
      </c>
      <c r="AA62" s="69">
        <f t="shared" si="380"/>
        <v>-4.8679091074823141E-2</v>
      </c>
      <c r="AB62" s="69">
        <f t="shared" si="381"/>
        <v>0</v>
      </c>
      <c r="AC62" s="69">
        <f t="shared" si="382"/>
        <v>399.49190551712837</v>
      </c>
      <c r="AD62" s="69">
        <f t="shared" si="383"/>
        <v>0</v>
      </c>
      <c r="AE62" s="69">
        <f t="shared" si="384"/>
        <v>-2.5999999999999999E-3</v>
      </c>
      <c r="AF62" s="69">
        <f t="shared" si="385"/>
        <v>0</v>
      </c>
      <c r="AG62" s="69">
        <f t="shared" si="386"/>
        <v>-1.2320732038606536E-2</v>
      </c>
      <c r="AH62" s="69">
        <f t="shared" si="387"/>
        <v>0</v>
      </c>
      <c r="AI62" s="69">
        <f t="shared" si="388"/>
        <v>399.49204721697828</v>
      </c>
      <c r="AJ62" s="69">
        <f t="shared" si="389"/>
        <v>0</v>
      </c>
      <c r="AK62" s="69">
        <f t="shared" si="390"/>
        <v>2.5999999999999999E-3</v>
      </c>
      <c r="AL62" s="69">
        <f t="shared" si="391"/>
        <v>0</v>
      </c>
      <c r="AM62" s="69">
        <f t="shared" si="392"/>
        <v>29.471948689147879</v>
      </c>
      <c r="AN62" s="69">
        <f t="shared" si="393"/>
        <v>0</v>
      </c>
      <c r="AO62" s="69">
        <f t="shared" si="394"/>
        <v>800.19193939223487</v>
      </c>
      <c r="AP62" s="69">
        <f t="shared" si="395"/>
        <v>0</v>
      </c>
      <c r="AQ62" s="69">
        <f t="shared" si="396"/>
        <v>3.9895783239637578E-2</v>
      </c>
      <c r="AR62" s="69">
        <f t="shared" si="397"/>
        <v>0</v>
      </c>
      <c r="AS62" s="69">
        <f t="shared" si="398"/>
        <v>29.471948689147879</v>
      </c>
      <c r="AT62" s="69">
        <f t="shared" si="399"/>
        <v>-2.7307683785856325</v>
      </c>
      <c r="AU62" s="69">
        <f t="shared" si="400"/>
        <v>2794.6838860535545</v>
      </c>
      <c r="AV62" s="69">
        <f t="shared" si="401"/>
        <v>3.6499999999999998E-4</v>
      </c>
      <c r="AW62" s="69">
        <f t="shared" si="402"/>
        <v>3.9895783239637578E-2</v>
      </c>
      <c r="AX62" s="69">
        <f t="shared" si="403"/>
        <v>0</v>
      </c>
      <c r="AY62" s="69">
        <f t="shared" si="404"/>
        <v>51.518401429761241</v>
      </c>
      <c r="AZ62" s="69">
        <f t="shared" si="405"/>
        <v>0.11</v>
      </c>
      <c r="BA62" s="69">
        <f t="shared" si="406"/>
        <v>-538.21022978350913</v>
      </c>
      <c r="BB62" s="69">
        <f t="shared" si="407"/>
        <v>0</v>
      </c>
      <c r="BC62" s="69">
        <f t="shared" si="408"/>
        <v>3.1451740692148851E-2</v>
      </c>
      <c r="BD62" s="69">
        <f t="shared" si="409"/>
        <v>0</v>
      </c>
      <c r="BE62" s="21"/>
    </row>
    <row r="63" spans="1:57">
      <c r="A63" t="str">
        <f t="shared" si="37"/>
        <v>IMGPII45.2795.T6</v>
      </c>
      <c r="B63" t="str">
        <f t="shared" si="0"/>
        <v>MID_XTD6_IMGPII45</v>
      </c>
      <c r="C63" s="80" t="s">
        <v>184</v>
      </c>
      <c r="D63" s="80" t="s">
        <v>410</v>
      </c>
      <c r="E63" s="80" t="s">
        <v>408</v>
      </c>
      <c r="F63" s="80" t="s">
        <v>408</v>
      </c>
      <c r="G63" s="80" t="s">
        <v>116</v>
      </c>
      <c r="H63" s="80"/>
      <c r="I63" s="21"/>
      <c r="J63" s="21"/>
      <c r="K63" s="2">
        <v>74</v>
      </c>
      <c r="L63" s="21" t="s">
        <v>350</v>
      </c>
      <c r="M63" s="21"/>
      <c r="N63" s="21"/>
      <c r="O63" s="66">
        <v>-4.9000000000000002E-2</v>
      </c>
      <c r="P63" s="66">
        <v>-1.1999999999999999E-3</v>
      </c>
      <c r="Q63" s="66">
        <v>400</v>
      </c>
      <c r="R63" s="66">
        <v>0</v>
      </c>
      <c r="S63" s="66">
        <v>0</v>
      </c>
      <c r="T63" s="66">
        <v>0</v>
      </c>
      <c r="U63" s="69">
        <f t="shared" si="374"/>
        <v>-2.4E-2</v>
      </c>
      <c r="V63" s="69">
        <f t="shared" si="375"/>
        <v>-1.1999999999999999E-3</v>
      </c>
      <c r="W63" s="69">
        <f t="shared" si="376"/>
        <v>400</v>
      </c>
      <c r="X63" s="69">
        <f t="shared" si="377"/>
        <v>0</v>
      </c>
      <c r="Y63" s="69">
        <f t="shared" si="378"/>
        <v>0</v>
      </c>
      <c r="Z63" s="69">
        <f t="shared" si="379"/>
        <v>0</v>
      </c>
      <c r="AA63" s="69">
        <f t="shared" si="380"/>
        <v>-4.9999889586722267E-2</v>
      </c>
      <c r="AB63" s="69">
        <f t="shared" si="381"/>
        <v>-1.1999999999999999E-3</v>
      </c>
      <c r="AC63" s="69">
        <f t="shared" si="382"/>
        <v>399.99990380008933</v>
      </c>
      <c r="AD63" s="69">
        <f t="shared" si="383"/>
        <v>0</v>
      </c>
      <c r="AE63" s="69">
        <f t="shared" si="384"/>
        <v>-2.5999999999999999E-3</v>
      </c>
      <c r="AF63" s="69">
        <f t="shared" si="385"/>
        <v>0</v>
      </c>
      <c r="AG63" s="69">
        <f t="shared" si="386"/>
        <v>-1.0999933526707414E-2</v>
      </c>
      <c r="AH63" s="69">
        <f t="shared" si="387"/>
        <v>-1.1999999999999999E-3</v>
      </c>
      <c r="AI63" s="69">
        <f t="shared" si="388"/>
        <v>400.00004549993923</v>
      </c>
      <c r="AJ63" s="69">
        <f t="shared" si="389"/>
        <v>0</v>
      </c>
      <c r="AK63" s="69">
        <f t="shared" si="390"/>
        <v>2.5999999999999999E-3</v>
      </c>
      <c r="AL63" s="69">
        <f t="shared" si="391"/>
        <v>0</v>
      </c>
      <c r="AM63" s="69">
        <f t="shared" si="392"/>
        <v>29.492210371038247</v>
      </c>
      <c r="AN63" s="69">
        <f t="shared" si="393"/>
        <v>-1.1999999999999999E-3</v>
      </c>
      <c r="AO63" s="69">
        <f t="shared" si="394"/>
        <v>800.69953516078203</v>
      </c>
      <c r="AP63" s="69">
        <f t="shared" si="395"/>
        <v>0</v>
      </c>
      <c r="AQ63" s="69">
        <f t="shared" si="396"/>
        <v>3.9895783239637578E-2</v>
      </c>
      <c r="AR63" s="69">
        <f t="shared" si="397"/>
        <v>0</v>
      </c>
      <c r="AS63" s="69">
        <f t="shared" si="398"/>
        <v>29.492210371038247</v>
      </c>
      <c r="AT63" s="69">
        <f t="shared" si="399"/>
        <v>-2.7321537133301685</v>
      </c>
      <c r="AU63" s="69">
        <f t="shared" si="400"/>
        <v>2795.1914813501189</v>
      </c>
      <c r="AV63" s="69">
        <f t="shared" si="401"/>
        <v>3.6499999999999998E-4</v>
      </c>
      <c r="AW63" s="69">
        <f t="shared" si="402"/>
        <v>3.9895783239637578E-2</v>
      </c>
      <c r="AX63" s="69">
        <f t="shared" si="403"/>
        <v>0</v>
      </c>
      <c r="AY63" s="69">
        <f t="shared" si="404"/>
        <v>51.534376279976627</v>
      </c>
      <c r="AZ63" s="69">
        <f t="shared" si="405"/>
        <v>0.10879999999999999</v>
      </c>
      <c r="BA63" s="69">
        <f t="shared" si="406"/>
        <v>-537.7024810226435</v>
      </c>
      <c r="BB63" s="69">
        <f t="shared" si="407"/>
        <v>0</v>
      </c>
      <c r="BC63" s="69">
        <f t="shared" si="408"/>
        <v>3.1451740692148851E-2</v>
      </c>
      <c r="BD63" s="69">
        <f t="shared" si="409"/>
        <v>0</v>
      </c>
      <c r="BE63" s="21"/>
    </row>
    <row r="64" spans="1:57">
      <c r="A64" s="55" t="str">
        <f t="shared" ref="A64:A72" si="410">IF( H64="", CONCATENATE(G64,".",ROUND(AU64,0),".",C64),CONCATENATE(G64,"-",H64,".",ROUND(AU64,0),".",C64))</f>
        <v>PIPE.2796.T6</v>
      </c>
      <c r="B64" s="55" t="str">
        <f t="shared" ref="B64:B72" si="411">IF( H64&gt;0, CONCATENATE(D64,"_",F64,"_",G64,"-",H64),CONCATENATE(D64,"_",F64,"_",G64) )</f>
        <v>MID_XTD6_PIPE</v>
      </c>
      <c r="C64" s="2" t="s">
        <v>184</v>
      </c>
      <c r="D64" s="2" t="s">
        <v>410</v>
      </c>
      <c r="E64" s="2" t="s">
        <v>408</v>
      </c>
      <c r="F64" s="2" t="s">
        <v>408</v>
      </c>
      <c r="G64" s="2" t="s">
        <v>148</v>
      </c>
      <c r="H64" s="2"/>
      <c r="I64" s="1"/>
      <c r="J64" s="1"/>
      <c r="K64" s="2">
        <v>73</v>
      </c>
      <c r="L64" s="1" t="s">
        <v>351</v>
      </c>
      <c r="M64" s="1"/>
      <c r="N64" s="1"/>
      <c r="O64" s="98">
        <v>-4.9000000000000002E-2</v>
      </c>
      <c r="P64" s="98">
        <v>0</v>
      </c>
      <c r="Q64" s="98">
        <v>401.07697999999999</v>
      </c>
      <c r="R64" s="98">
        <v>0</v>
      </c>
      <c r="S64" s="98">
        <v>0</v>
      </c>
      <c r="T64" s="98">
        <v>0</v>
      </c>
      <c r="U64" s="69">
        <f t="shared" ref="U64:U72" si="412">O64+0.025</f>
        <v>-2.4E-2</v>
      </c>
      <c r="V64" s="69">
        <f t="shared" ref="V64:V72" si="413">P64</f>
        <v>0</v>
      </c>
      <c r="W64" s="69">
        <f t="shared" ref="W64:W72" si="414">Q64</f>
        <v>401.07697999999999</v>
      </c>
      <c r="X64" s="69">
        <f t="shared" ref="X64:X72" si="415">R64</f>
        <v>0</v>
      </c>
      <c r="Y64" s="69">
        <f t="shared" ref="Y64:Y72" si="416">S64</f>
        <v>0</v>
      </c>
      <c r="Z64" s="69">
        <f t="shared" ref="Z64:Z72" si="417">T64</f>
        <v>0</v>
      </c>
      <c r="AA64" s="69">
        <f t="shared" ref="AA64:AA72" si="418">U64*COS(-0.0026)+(W64-390)*SIN(-0.0026)</f>
        <v>-5.2800034431889895E-2</v>
      </c>
      <c r="AB64" s="69">
        <f t="shared" ref="AB64:AB72" si="419">V64</f>
        <v>0</v>
      </c>
      <c r="AC64" s="69">
        <f t="shared" ref="AC64:AC72" si="420">-U64*SIN(-0.0026)+(W64-390)*COS(0.0026)+390</f>
        <v>401.07688015989896</v>
      </c>
      <c r="AD64" s="69">
        <f t="shared" ref="AD64:AD72" si="421">X64</f>
        <v>0</v>
      </c>
      <c r="AE64" s="69">
        <f t="shared" ref="AE64:AE72" si="422">Y64-0.0026</f>
        <v>-2.5999999999999999E-3</v>
      </c>
      <c r="AF64" s="69">
        <f t="shared" ref="AF64:AF72" si="423">Z64</f>
        <v>0</v>
      </c>
      <c r="AG64" s="69">
        <f t="shared" ref="AG64:AG72" si="424">U64*COS(0.0026)+(W64-395)*SIN(0.0026)</f>
        <v>-8.1997886815397825E-3</v>
      </c>
      <c r="AH64" s="69">
        <f t="shared" ref="AH64:AH72" si="425">V64</f>
        <v>0</v>
      </c>
      <c r="AI64" s="69">
        <f t="shared" ref="AI64:AI72" si="426">-U64*SIN(0.0026)+(W64-395)*COS(0.0026)+395</f>
        <v>401.07702185974887</v>
      </c>
      <c r="AJ64" s="69">
        <f t="shared" ref="AJ64:AJ72" si="427">X64</f>
        <v>0</v>
      </c>
      <c r="AK64" s="69">
        <f t="shared" ref="AK64:AK72" si="428">Y64+0.0026</f>
        <v>2.5999999999999999E-3</v>
      </c>
      <c r="AL64" s="69">
        <f t="shared" ref="AL64:AL72" si="429">Z64</f>
        <v>0</v>
      </c>
      <c r="AM64" s="69">
        <f t="shared" ref="AM64:AM72" si="430">O64*COS(2.28586*PI()/180)+(Q64+195.2)*SIN(2.28586*PI()/180)+5.8015</f>
        <v>29.535165934349834</v>
      </c>
      <c r="AN64" s="69">
        <f t="shared" ref="AN64:AN72" si="431">P64</f>
        <v>0</v>
      </c>
      <c r="AO64" s="69">
        <f t="shared" ref="AO64:AO72" si="432">-O64*SIN(2.28586*PI()/180)+(Q64+195.2)*COS(2.28586*PI()/180)+205.9712</f>
        <v>801.77565817418736</v>
      </c>
      <c r="AP64" s="69">
        <f t="shared" ref="AP64:AP72" si="433">R64</f>
        <v>0</v>
      </c>
      <c r="AQ64" s="69">
        <f t="shared" ref="AQ64:AQ72" si="434">S64+2.28586*PI()/180</f>
        <v>3.9895783239637578E-2</v>
      </c>
      <c r="AR64" s="69">
        <f t="shared" ref="AR64:AR72" si="435">T64</f>
        <v>0</v>
      </c>
      <c r="AS64" s="69">
        <f t="shared" ref="AS64:AS72" si="436">AM64</f>
        <v>29.535165934349834</v>
      </c>
      <c r="AT64" s="69">
        <f t="shared" ref="AT64:AT72" si="437">AN64*COS(0.02092*PI()/180)-AO64*SIN(0.02092*PI()/180)-2.4386</f>
        <v>-2.7313466305347962</v>
      </c>
      <c r="AU64" s="69">
        <f t="shared" ref="AU64:AU72" si="438">AN64*SIN(0.02092*PI()/180)+AO64*COS(0.02092*PI()/180)+1994.492</f>
        <v>2796.2676047299401</v>
      </c>
      <c r="AV64" s="69">
        <f t="shared" ref="AV64:AV72" si="439">AP64+0.000365</f>
        <v>3.6499999999999998E-4</v>
      </c>
      <c r="AW64" s="69">
        <f t="shared" ref="AW64:AW72" si="440">AQ64</f>
        <v>3.9895783239637578E-2</v>
      </c>
      <c r="AX64" s="69">
        <f t="shared" ref="AX64:AX72" si="441">AR64</f>
        <v>0</v>
      </c>
      <c r="AY64" s="69">
        <f t="shared" ref="AY64:AY72" si="442">(AM64+17.5)*COS(-0.483808*PI()/180)+(AO64-1338.818)*SIN(-0.483808*PI()/180)</f>
        <v>51.568243591364357</v>
      </c>
      <c r="AZ64" s="69">
        <f t="shared" ref="AZ64:AZ72" si="443">AN64+0.11</f>
        <v>0.11</v>
      </c>
      <c r="BA64" s="69">
        <f t="shared" ref="BA64:BA72" si="444">-(AM64+17.5)*SIN(-0.483808*PI()/180)+(AO64-1338.818)*COS(-0.483808*PI()/180)</f>
        <v>-536.62603365949974</v>
      </c>
      <c r="BB64" s="69">
        <f t="shared" ref="BB64:BB72" si="445">AP64</f>
        <v>0</v>
      </c>
      <c r="BC64" s="69">
        <f t="shared" ref="BC64:BC72" si="446">AQ64-0.483808*PI()/180</f>
        <v>3.1451740692148851E-2</v>
      </c>
      <c r="BD64" s="69">
        <f t="shared" ref="BD64:BD72" si="447">AR64</f>
        <v>0</v>
      </c>
      <c r="BE64" s="21"/>
    </row>
    <row r="65" spans="1:57" ht="14" customHeight="1">
      <c r="A65" s="55" t="str">
        <f t="shared" si="410"/>
        <v>PIPE.2801.T6</v>
      </c>
      <c r="B65" s="55" t="str">
        <f t="shared" si="411"/>
        <v>MID_XTD6_PIPE</v>
      </c>
      <c r="C65" s="2" t="s">
        <v>184</v>
      </c>
      <c r="D65" s="2" t="s">
        <v>410</v>
      </c>
      <c r="E65" s="2" t="s">
        <v>408</v>
      </c>
      <c r="F65" s="2" t="s">
        <v>408</v>
      </c>
      <c r="G65" s="2" t="s">
        <v>148</v>
      </c>
      <c r="H65" s="2"/>
      <c r="I65" s="1"/>
      <c r="J65" s="1"/>
      <c r="K65" s="2">
        <v>73</v>
      </c>
      <c r="L65" s="1" t="s">
        <v>351</v>
      </c>
      <c r="M65" s="1"/>
      <c r="N65" s="1"/>
      <c r="O65" s="98">
        <v>-4.743E-2</v>
      </c>
      <c r="P65" s="98">
        <v>0</v>
      </c>
      <c r="Q65" s="98">
        <v>405.67700000000002</v>
      </c>
      <c r="R65" s="98">
        <v>0</v>
      </c>
      <c r="S65" s="98">
        <v>0</v>
      </c>
      <c r="T65" s="98">
        <v>0</v>
      </c>
      <c r="U65" s="69">
        <f t="shared" si="412"/>
        <v>-2.2429999999999999E-2</v>
      </c>
      <c r="V65" s="69">
        <f t="shared" si="413"/>
        <v>0</v>
      </c>
      <c r="W65" s="69">
        <f t="shared" si="414"/>
        <v>405.67700000000002</v>
      </c>
      <c r="X65" s="69">
        <f t="shared" si="415"/>
        <v>0</v>
      </c>
      <c r="Y65" s="69">
        <f t="shared" si="416"/>
        <v>0</v>
      </c>
      <c r="Z65" s="69">
        <f t="shared" si="417"/>
        <v>0</v>
      </c>
      <c r="AA65" s="69">
        <f t="shared" si="418"/>
        <v>-6.3190078263499622E-2</v>
      </c>
      <c r="AB65" s="69">
        <f t="shared" si="419"/>
        <v>0</v>
      </c>
      <c r="AC65" s="69">
        <f t="shared" si="420"/>
        <v>405.67688869383556</v>
      </c>
      <c r="AD65" s="69">
        <f t="shared" si="421"/>
        <v>0</v>
      </c>
      <c r="AE65" s="69">
        <f t="shared" si="422"/>
        <v>-2.5999999999999999E-3</v>
      </c>
      <c r="AF65" s="69">
        <f t="shared" si="423"/>
        <v>0</v>
      </c>
      <c r="AG65" s="69">
        <f t="shared" si="424"/>
        <v>5.3302445368759201E-3</v>
      </c>
      <c r="AH65" s="69">
        <f t="shared" si="425"/>
        <v>0</v>
      </c>
      <c r="AI65" s="69">
        <f t="shared" si="426"/>
        <v>405.67702222969467</v>
      </c>
      <c r="AJ65" s="69">
        <f t="shared" si="427"/>
        <v>0</v>
      </c>
      <c r="AK65" s="69">
        <f t="shared" si="428"/>
        <v>2.5999999999999999E-3</v>
      </c>
      <c r="AL65" s="69">
        <f t="shared" si="429"/>
        <v>0</v>
      </c>
      <c r="AM65" s="69">
        <f t="shared" si="430"/>
        <v>29.720207405385153</v>
      </c>
      <c r="AN65" s="69">
        <f t="shared" si="431"/>
        <v>0</v>
      </c>
      <c r="AO65" s="69">
        <f t="shared" si="432"/>
        <v>806.37195517495843</v>
      </c>
      <c r="AP65" s="69">
        <f t="shared" si="433"/>
        <v>0</v>
      </c>
      <c r="AQ65" s="69">
        <f t="shared" si="434"/>
        <v>3.9895783239637578E-2</v>
      </c>
      <c r="AR65" s="69">
        <f t="shared" si="435"/>
        <v>0</v>
      </c>
      <c r="AS65" s="69">
        <f t="shared" si="436"/>
        <v>29.720207405385153</v>
      </c>
      <c r="AT65" s="69">
        <f t="shared" si="437"/>
        <v>-2.7330248436935456</v>
      </c>
      <c r="AU65" s="69">
        <f t="shared" si="438"/>
        <v>2800.8639014243345</v>
      </c>
      <c r="AV65" s="69">
        <f t="shared" si="439"/>
        <v>3.6499999999999998E-4</v>
      </c>
      <c r="AW65" s="69">
        <f t="shared" si="440"/>
        <v>3.9895783239637578E-2</v>
      </c>
      <c r="AX65" s="69">
        <f t="shared" si="441"/>
        <v>0</v>
      </c>
      <c r="AY65" s="69">
        <f t="shared" si="442"/>
        <v>51.714467599321736</v>
      </c>
      <c r="AZ65" s="69">
        <f t="shared" si="443"/>
        <v>0.11</v>
      </c>
      <c r="BA65" s="69">
        <f t="shared" si="444"/>
        <v>-532.02833804051863</v>
      </c>
      <c r="BB65" s="69">
        <f t="shared" si="445"/>
        <v>0</v>
      </c>
      <c r="BC65" s="69">
        <f t="shared" si="446"/>
        <v>3.1451740692148851E-2</v>
      </c>
      <c r="BD65" s="69">
        <f t="shared" si="447"/>
        <v>0</v>
      </c>
      <c r="BE65" s="21"/>
    </row>
    <row r="66" spans="1:57">
      <c r="A66" s="55" t="str">
        <f t="shared" si="410"/>
        <v>PIPE.2802.T6</v>
      </c>
      <c r="B66" s="55" t="str">
        <f t="shared" si="411"/>
        <v>MID_XTD6_PIPE</v>
      </c>
      <c r="C66" s="2" t="s">
        <v>184</v>
      </c>
      <c r="D66" s="2" t="s">
        <v>410</v>
      </c>
      <c r="E66" s="2" t="s">
        <v>408</v>
      </c>
      <c r="F66" s="2" t="s">
        <v>408</v>
      </c>
      <c r="G66" s="2" t="s">
        <v>148</v>
      </c>
      <c r="H66" s="2"/>
      <c r="I66" s="1"/>
      <c r="J66" s="1"/>
      <c r="K66" s="2">
        <v>73</v>
      </c>
      <c r="L66" s="1" t="s">
        <v>351</v>
      </c>
      <c r="M66" s="1"/>
      <c r="N66" s="1"/>
      <c r="O66" s="98">
        <v>-4.6979999999999994E-2</v>
      </c>
      <c r="P66" s="98">
        <v>0</v>
      </c>
      <c r="Q66" s="98">
        <v>407.18200000000002</v>
      </c>
      <c r="R66" s="98">
        <v>0</v>
      </c>
      <c r="S66" s="98">
        <v>0</v>
      </c>
      <c r="T66" s="98">
        <v>0</v>
      </c>
      <c r="U66" s="69">
        <f t="shared" si="412"/>
        <v>-2.1979999999999993E-2</v>
      </c>
      <c r="V66" s="69">
        <f t="shared" si="413"/>
        <v>0</v>
      </c>
      <c r="W66" s="69">
        <f t="shared" si="414"/>
        <v>407.18200000000002</v>
      </c>
      <c r="X66" s="69">
        <f t="shared" si="415"/>
        <v>0</v>
      </c>
      <c r="Y66" s="69">
        <f t="shared" si="416"/>
        <v>0</v>
      </c>
      <c r="Z66" s="69">
        <f t="shared" si="417"/>
        <v>0</v>
      </c>
      <c r="AA66" s="69">
        <f t="shared" si="418"/>
        <v>-6.6653075375853563E-2</v>
      </c>
      <c r="AB66" s="69">
        <f t="shared" si="419"/>
        <v>0</v>
      </c>
      <c r="AC66" s="69">
        <f t="shared" si="420"/>
        <v>407.18188477693712</v>
      </c>
      <c r="AD66" s="69">
        <f t="shared" si="421"/>
        <v>0</v>
      </c>
      <c r="AE66" s="69">
        <f t="shared" si="422"/>
        <v>-2.5999999999999999E-3</v>
      </c>
      <c r="AF66" s="69">
        <f t="shared" si="423"/>
        <v>0</v>
      </c>
      <c r="AG66" s="69">
        <f t="shared" si="424"/>
        <v>9.6932386072315947E-3</v>
      </c>
      <c r="AH66" s="69">
        <f t="shared" si="425"/>
        <v>0</v>
      </c>
      <c r="AI66" s="69">
        <f t="shared" si="426"/>
        <v>407.18201597279881</v>
      </c>
      <c r="AJ66" s="69">
        <f t="shared" si="427"/>
        <v>0</v>
      </c>
      <c r="AK66" s="69">
        <f t="shared" si="428"/>
        <v>2.5999999999999999E-3</v>
      </c>
      <c r="AL66" s="69">
        <f t="shared" si="429"/>
        <v>0</v>
      </c>
      <c r="AM66" s="69">
        <f t="shared" si="430"/>
        <v>29.780684274166358</v>
      </c>
      <c r="AN66" s="69">
        <f t="shared" si="431"/>
        <v>0</v>
      </c>
      <c r="AO66" s="69">
        <f t="shared" si="432"/>
        <v>807.8757396511528</v>
      </c>
      <c r="AP66" s="69">
        <f t="shared" si="433"/>
        <v>0</v>
      </c>
      <c r="AQ66" s="69">
        <f t="shared" si="434"/>
        <v>3.9895783239637578E-2</v>
      </c>
      <c r="AR66" s="69">
        <f t="shared" si="435"/>
        <v>0</v>
      </c>
      <c r="AS66" s="69">
        <f t="shared" si="436"/>
        <v>29.780684274166358</v>
      </c>
      <c r="AT66" s="69">
        <f t="shared" si="437"/>
        <v>-2.7335739097994671</v>
      </c>
      <c r="AU66" s="69">
        <f t="shared" si="438"/>
        <v>2802.3676858002905</v>
      </c>
      <c r="AV66" s="69">
        <f t="shared" si="439"/>
        <v>3.6499999999999998E-4</v>
      </c>
      <c r="AW66" s="69">
        <f t="shared" si="440"/>
        <v>3.9895783239637578E-2</v>
      </c>
      <c r="AX66" s="69">
        <f t="shared" si="441"/>
        <v>0</v>
      </c>
      <c r="AY66" s="69">
        <f t="shared" si="442"/>
        <v>51.762244442858254</v>
      </c>
      <c r="AZ66" s="69">
        <f t="shared" si="443"/>
        <v>0.11</v>
      </c>
      <c r="BA66" s="69">
        <f t="shared" si="444"/>
        <v>-530.52409651213225</v>
      </c>
      <c r="BB66" s="69">
        <f t="shared" si="445"/>
        <v>0</v>
      </c>
      <c r="BC66" s="69">
        <f t="shared" si="446"/>
        <v>3.1451740692148851E-2</v>
      </c>
      <c r="BD66" s="69">
        <f t="shared" si="447"/>
        <v>0</v>
      </c>
      <c r="BE66" s="21"/>
    </row>
    <row r="67" spans="1:57">
      <c r="A67" s="55" t="str">
        <f t="shared" si="410"/>
        <v>PIPE.2804.T6</v>
      </c>
      <c r="B67" s="55" t="str">
        <f t="shared" si="411"/>
        <v>MID_XTD6_PIPE</v>
      </c>
      <c r="C67" s="2" t="s">
        <v>184</v>
      </c>
      <c r="D67" s="2" t="s">
        <v>410</v>
      </c>
      <c r="E67" s="2" t="s">
        <v>408</v>
      </c>
      <c r="F67" s="2" t="s">
        <v>408</v>
      </c>
      <c r="G67" s="2" t="s">
        <v>148</v>
      </c>
      <c r="H67" s="2"/>
      <c r="I67" s="1"/>
      <c r="J67" s="1"/>
      <c r="K67" s="2">
        <v>73</v>
      </c>
      <c r="L67" s="1" t="s">
        <v>351</v>
      </c>
      <c r="M67" s="1"/>
      <c r="N67" s="1"/>
      <c r="O67" s="98">
        <v>-4.6380000000000005E-2</v>
      </c>
      <c r="P67" s="98">
        <v>0</v>
      </c>
      <c r="Q67" s="98">
        <v>409.23200000000003</v>
      </c>
      <c r="R67" s="98">
        <v>0</v>
      </c>
      <c r="S67" s="98">
        <v>0</v>
      </c>
      <c r="T67" s="98">
        <v>0</v>
      </c>
      <c r="U67" s="69">
        <f t="shared" si="412"/>
        <v>-2.1380000000000003E-2</v>
      </c>
      <c r="V67" s="69">
        <f t="shared" si="413"/>
        <v>0</v>
      </c>
      <c r="W67" s="69">
        <f t="shared" si="414"/>
        <v>409.23200000000003</v>
      </c>
      <c r="X67" s="69">
        <f t="shared" si="415"/>
        <v>0</v>
      </c>
      <c r="Y67" s="69">
        <f t="shared" si="416"/>
        <v>0</v>
      </c>
      <c r="Z67" s="69">
        <f t="shared" si="417"/>
        <v>0</v>
      </c>
      <c r="AA67" s="69">
        <f t="shared" si="418"/>
        <v>-7.138307139872116E-2</v>
      </c>
      <c r="AB67" s="69">
        <f t="shared" si="419"/>
        <v>0</v>
      </c>
      <c r="AC67" s="69">
        <f t="shared" si="420"/>
        <v>409.23187940793929</v>
      </c>
      <c r="AD67" s="69">
        <f t="shared" si="421"/>
        <v>0</v>
      </c>
      <c r="AE67" s="69">
        <f t="shared" si="422"/>
        <v>-2.5999999999999999E-3</v>
      </c>
      <c r="AF67" s="69">
        <f t="shared" si="423"/>
        <v>0</v>
      </c>
      <c r="AG67" s="69">
        <f t="shared" si="424"/>
        <v>1.5623230574101452E-2</v>
      </c>
      <c r="AH67" s="69">
        <f t="shared" si="425"/>
        <v>0</v>
      </c>
      <c r="AI67" s="69">
        <f t="shared" si="426"/>
        <v>409.23200748380452</v>
      </c>
      <c r="AJ67" s="69">
        <f t="shared" si="427"/>
        <v>0</v>
      </c>
      <c r="AK67" s="69">
        <f t="shared" si="428"/>
        <v>2.5999999999999999E-3</v>
      </c>
      <c r="AL67" s="69">
        <f t="shared" si="429"/>
        <v>0</v>
      </c>
      <c r="AM67" s="69">
        <f t="shared" si="430"/>
        <v>29.863048457899389</v>
      </c>
      <c r="AN67" s="69">
        <f t="shared" si="431"/>
        <v>0</v>
      </c>
      <c r="AO67" s="69">
        <f t="shared" si="432"/>
        <v>809.92408447105913</v>
      </c>
      <c r="AP67" s="69">
        <f t="shared" si="433"/>
        <v>0</v>
      </c>
      <c r="AQ67" s="69">
        <f t="shared" si="434"/>
        <v>3.9895783239637578E-2</v>
      </c>
      <c r="AR67" s="69">
        <f t="shared" si="435"/>
        <v>0</v>
      </c>
      <c r="AS67" s="69">
        <f t="shared" si="436"/>
        <v>29.863048457899389</v>
      </c>
      <c r="AT67" s="69">
        <f t="shared" si="437"/>
        <v>-2.7343218073417379</v>
      </c>
      <c r="AU67" s="69">
        <f t="shared" si="438"/>
        <v>2804.4160304836596</v>
      </c>
      <c r="AV67" s="69">
        <f t="shared" si="439"/>
        <v>3.6499999999999998E-4</v>
      </c>
      <c r="AW67" s="69">
        <f t="shared" si="440"/>
        <v>3.9895783239637578E-2</v>
      </c>
      <c r="AX67" s="69">
        <f t="shared" si="441"/>
        <v>0</v>
      </c>
      <c r="AY67" s="69">
        <f t="shared" si="442"/>
        <v>51.827309584980433</v>
      </c>
      <c r="AZ67" s="69">
        <f t="shared" si="443"/>
        <v>0.11</v>
      </c>
      <c r="BA67" s="69">
        <f t="shared" si="444"/>
        <v>-528.4751292387773</v>
      </c>
      <c r="BB67" s="69">
        <f t="shared" si="445"/>
        <v>0</v>
      </c>
      <c r="BC67" s="69">
        <f t="shared" si="446"/>
        <v>3.1451740692148851E-2</v>
      </c>
      <c r="BD67" s="69">
        <f t="shared" si="447"/>
        <v>0</v>
      </c>
      <c r="BE67" s="21"/>
    </row>
    <row r="68" spans="1:57" ht="14" customHeight="1">
      <c r="A68" s="55" t="str">
        <f t="shared" si="410"/>
        <v>PIPE.2806.T6</v>
      </c>
      <c r="B68" s="55" t="str">
        <f t="shared" si="411"/>
        <v>MID_XTD6_PIPE</v>
      </c>
      <c r="C68" s="2" t="s">
        <v>184</v>
      </c>
      <c r="D68" s="2" t="s">
        <v>410</v>
      </c>
      <c r="E68" s="2" t="s">
        <v>408</v>
      </c>
      <c r="F68" s="2" t="s">
        <v>408</v>
      </c>
      <c r="G68" s="2" t="s">
        <v>148</v>
      </c>
      <c r="H68" s="2"/>
      <c r="I68" s="1"/>
      <c r="J68" s="1"/>
      <c r="K68" s="2">
        <v>73</v>
      </c>
      <c r="L68" s="1" t="s">
        <v>351</v>
      </c>
      <c r="M68" s="1"/>
      <c r="N68" s="1"/>
      <c r="O68" s="98">
        <v>-4.5770000000000005E-2</v>
      </c>
      <c r="P68" s="98">
        <v>0</v>
      </c>
      <c r="Q68" s="98">
        <v>411.28199999999998</v>
      </c>
      <c r="R68" s="98">
        <v>0</v>
      </c>
      <c r="S68" s="98">
        <v>0</v>
      </c>
      <c r="T68" s="98">
        <v>0</v>
      </c>
      <c r="U68" s="69">
        <f t="shared" si="412"/>
        <v>-2.0770000000000004E-2</v>
      </c>
      <c r="V68" s="69">
        <f t="shared" si="413"/>
        <v>0</v>
      </c>
      <c r="W68" s="69">
        <f t="shared" si="414"/>
        <v>411.28199999999998</v>
      </c>
      <c r="X68" s="69">
        <f t="shared" si="415"/>
        <v>0</v>
      </c>
      <c r="Y68" s="69">
        <f t="shared" si="416"/>
        <v>0</v>
      </c>
      <c r="Z68" s="69">
        <f t="shared" si="417"/>
        <v>0</v>
      </c>
      <c r="AA68" s="69">
        <f t="shared" si="418"/>
        <v>-7.6103067455388584E-2</v>
      </c>
      <c r="AB68" s="69">
        <f t="shared" si="419"/>
        <v>0</v>
      </c>
      <c r="AC68" s="69">
        <f t="shared" si="420"/>
        <v>411.28187406494135</v>
      </c>
      <c r="AD68" s="69">
        <f t="shared" si="421"/>
        <v>0</v>
      </c>
      <c r="AE68" s="69">
        <f t="shared" si="422"/>
        <v>-2.5999999999999999E-3</v>
      </c>
      <c r="AF68" s="69">
        <f t="shared" si="423"/>
        <v>0</v>
      </c>
      <c r="AG68" s="69">
        <f t="shared" si="424"/>
        <v>2.1563222507171187E-2</v>
      </c>
      <c r="AH68" s="69">
        <f t="shared" si="425"/>
        <v>0</v>
      </c>
      <c r="AI68" s="69">
        <f t="shared" si="426"/>
        <v>411.28199896881017</v>
      </c>
      <c r="AJ68" s="69">
        <f t="shared" si="427"/>
        <v>0</v>
      </c>
      <c r="AK68" s="69">
        <f t="shared" si="428"/>
        <v>2.5999999999999999E-3</v>
      </c>
      <c r="AL68" s="69">
        <f t="shared" si="429"/>
        <v>0</v>
      </c>
      <c r="AM68" s="69">
        <f t="shared" si="430"/>
        <v>29.945422633675104</v>
      </c>
      <c r="AN68" s="69">
        <f t="shared" si="431"/>
        <v>0</v>
      </c>
      <c r="AO68" s="69">
        <f t="shared" si="432"/>
        <v>811.97242889211361</v>
      </c>
      <c r="AP68" s="69">
        <f t="shared" si="433"/>
        <v>0</v>
      </c>
      <c r="AQ68" s="69">
        <f t="shared" si="434"/>
        <v>3.9895783239637578E-2</v>
      </c>
      <c r="AR68" s="69">
        <f t="shared" si="435"/>
        <v>0</v>
      </c>
      <c r="AS68" s="69">
        <f t="shared" si="436"/>
        <v>29.945422633675104</v>
      </c>
      <c r="AT68" s="69">
        <f t="shared" si="437"/>
        <v>-2.735069704738379</v>
      </c>
      <c r="AU68" s="69">
        <f t="shared" si="438"/>
        <v>2806.4643747681766</v>
      </c>
      <c r="AV68" s="69">
        <f t="shared" si="439"/>
        <v>3.6499999999999998E-4</v>
      </c>
      <c r="AW68" s="69">
        <f t="shared" si="440"/>
        <v>3.9895783239637578E-2</v>
      </c>
      <c r="AX68" s="69">
        <f t="shared" si="441"/>
        <v>0</v>
      </c>
      <c r="AY68" s="69">
        <f t="shared" si="442"/>
        <v>51.892384722156962</v>
      </c>
      <c r="AZ68" s="69">
        <f t="shared" si="443"/>
        <v>0.11</v>
      </c>
      <c r="BA68" s="69">
        <f t="shared" si="444"/>
        <v>-526.42616227988765</v>
      </c>
      <c r="BB68" s="69">
        <f t="shared" si="445"/>
        <v>0</v>
      </c>
      <c r="BC68" s="69">
        <f t="shared" si="446"/>
        <v>3.1451740692148851E-2</v>
      </c>
      <c r="BD68" s="69">
        <f t="shared" si="447"/>
        <v>0</v>
      </c>
      <c r="BE68" s="21"/>
    </row>
    <row r="69" spans="1:57">
      <c r="A69" s="55" t="str">
        <f t="shared" si="410"/>
        <v>PIPE.2808.T6</v>
      </c>
      <c r="B69" s="55" t="str">
        <f t="shared" si="411"/>
        <v>MID_XTD6_PIPE</v>
      </c>
      <c r="C69" s="2" t="s">
        <v>184</v>
      </c>
      <c r="D69" s="2" t="s">
        <v>410</v>
      </c>
      <c r="E69" s="2" t="s">
        <v>408</v>
      </c>
      <c r="F69" s="2" t="s">
        <v>408</v>
      </c>
      <c r="G69" s="2" t="s">
        <v>148</v>
      </c>
      <c r="H69" s="2"/>
      <c r="I69" s="1"/>
      <c r="J69" s="1"/>
      <c r="K69" s="2">
        <v>73</v>
      </c>
      <c r="L69" s="1" t="s">
        <v>351</v>
      </c>
      <c r="M69" s="1"/>
      <c r="N69" s="1"/>
      <c r="O69" s="98">
        <v>-4.5350000000000001E-2</v>
      </c>
      <c r="P69" s="98">
        <v>0</v>
      </c>
      <c r="Q69" s="98">
        <v>412.68200000000002</v>
      </c>
      <c r="R69" s="98">
        <v>0</v>
      </c>
      <c r="S69" s="98">
        <v>0</v>
      </c>
      <c r="T69" s="98">
        <v>0</v>
      </c>
      <c r="U69" s="69">
        <f t="shared" si="412"/>
        <v>-2.035E-2</v>
      </c>
      <c r="V69" s="69">
        <f t="shared" si="413"/>
        <v>0</v>
      </c>
      <c r="W69" s="69">
        <f t="shared" si="414"/>
        <v>412.68200000000002</v>
      </c>
      <c r="X69" s="69">
        <f t="shared" si="415"/>
        <v>0</v>
      </c>
      <c r="Y69" s="69">
        <f t="shared" si="416"/>
        <v>0</v>
      </c>
      <c r="Z69" s="69">
        <f t="shared" si="417"/>
        <v>0</v>
      </c>
      <c r="AA69" s="69">
        <f t="shared" si="418"/>
        <v>-7.9323064773922577E-2</v>
      </c>
      <c r="AB69" s="69">
        <f t="shared" si="419"/>
        <v>0</v>
      </c>
      <c r="AC69" s="69">
        <f t="shared" si="420"/>
        <v>412.68187042494282</v>
      </c>
      <c r="AD69" s="69">
        <f t="shared" si="421"/>
        <v>0</v>
      </c>
      <c r="AE69" s="69">
        <f t="shared" si="422"/>
        <v>-2.5999999999999999E-3</v>
      </c>
      <c r="AF69" s="69">
        <f t="shared" si="423"/>
        <v>0</v>
      </c>
      <c r="AG69" s="69">
        <f t="shared" si="424"/>
        <v>2.5623216986506801E-2</v>
      </c>
      <c r="AH69" s="69">
        <f t="shared" si="425"/>
        <v>0</v>
      </c>
      <c r="AI69" s="69">
        <f t="shared" si="426"/>
        <v>412.68199314481404</v>
      </c>
      <c r="AJ69" s="69">
        <f t="shared" si="427"/>
        <v>0</v>
      </c>
      <c r="AK69" s="69">
        <f t="shared" si="428"/>
        <v>2.5999999999999999E-3</v>
      </c>
      <c r="AL69" s="69">
        <f t="shared" si="429"/>
        <v>0</v>
      </c>
      <c r="AM69" s="69">
        <f t="shared" si="430"/>
        <v>30.001681580268222</v>
      </c>
      <c r="AN69" s="69">
        <f t="shared" si="431"/>
        <v>0</v>
      </c>
      <c r="AO69" s="69">
        <f t="shared" si="432"/>
        <v>813.37129811664067</v>
      </c>
      <c r="AP69" s="69">
        <f t="shared" si="433"/>
        <v>0</v>
      </c>
      <c r="AQ69" s="69">
        <f t="shared" si="434"/>
        <v>3.9895783239637578E-2</v>
      </c>
      <c r="AR69" s="69">
        <f t="shared" si="435"/>
        <v>0</v>
      </c>
      <c r="AS69" s="69">
        <f t="shared" si="436"/>
        <v>30.001681580268222</v>
      </c>
      <c r="AT69" s="69">
        <f t="shared" si="437"/>
        <v>-2.7355804638863574</v>
      </c>
      <c r="AU69" s="69">
        <f t="shared" si="438"/>
        <v>2807.8632438994591</v>
      </c>
      <c r="AV69" s="69">
        <f t="shared" si="439"/>
        <v>3.6499999999999998E-4</v>
      </c>
      <c r="AW69" s="69">
        <f t="shared" si="440"/>
        <v>3.9895783239637578E-2</v>
      </c>
      <c r="AX69" s="69">
        <f t="shared" si="441"/>
        <v>0</v>
      </c>
      <c r="AY69" s="69">
        <f t="shared" si="442"/>
        <v>51.936829692198508</v>
      </c>
      <c r="AZ69" s="69">
        <f t="shared" si="443"/>
        <v>0.11</v>
      </c>
      <c r="BA69" s="69">
        <f t="shared" si="444"/>
        <v>-525.02686787875598</v>
      </c>
      <c r="BB69" s="69">
        <f t="shared" si="445"/>
        <v>0</v>
      </c>
      <c r="BC69" s="69">
        <f t="shared" si="446"/>
        <v>3.1451740692148851E-2</v>
      </c>
      <c r="BD69" s="69">
        <f t="shared" si="447"/>
        <v>0</v>
      </c>
      <c r="BE69" s="21"/>
    </row>
    <row r="70" spans="1:57">
      <c r="A70" s="55" t="str">
        <f t="shared" si="410"/>
        <v>PIPE.2810.T6</v>
      </c>
      <c r="B70" s="55" t="str">
        <f t="shared" si="411"/>
        <v>MID_XTD6_PIPE</v>
      </c>
      <c r="C70" s="2" t="s">
        <v>184</v>
      </c>
      <c r="D70" s="2" t="s">
        <v>410</v>
      </c>
      <c r="E70" s="2" t="s">
        <v>408</v>
      </c>
      <c r="F70" s="2" t="s">
        <v>408</v>
      </c>
      <c r="G70" s="2" t="s">
        <v>148</v>
      </c>
      <c r="H70" s="2"/>
      <c r="I70" s="1"/>
      <c r="J70" s="1"/>
      <c r="K70" s="2">
        <v>73</v>
      </c>
      <c r="L70" s="1" t="s">
        <v>351</v>
      </c>
      <c r="M70" s="1"/>
      <c r="N70" s="1"/>
      <c r="O70" s="98">
        <v>-4.4740000000000002E-2</v>
      </c>
      <c r="P70" s="98">
        <v>0</v>
      </c>
      <c r="Q70" s="98">
        <v>414.73200000000003</v>
      </c>
      <c r="R70" s="98">
        <v>0</v>
      </c>
      <c r="S70" s="98">
        <v>0</v>
      </c>
      <c r="T70" s="98">
        <v>0</v>
      </c>
      <c r="U70" s="69">
        <f t="shared" si="412"/>
        <v>-1.9740000000000001E-2</v>
      </c>
      <c r="V70" s="69">
        <f t="shared" si="413"/>
        <v>0</v>
      </c>
      <c r="W70" s="69">
        <f t="shared" si="414"/>
        <v>414.73200000000003</v>
      </c>
      <c r="X70" s="69">
        <f t="shared" si="415"/>
        <v>0</v>
      </c>
      <c r="Y70" s="69">
        <f t="shared" si="416"/>
        <v>0</v>
      </c>
      <c r="Z70" s="69">
        <f t="shared" si="417"/>
        <v>0</v>
      </c>
      <c r="AA70" s="69">
        <f t="shared" si="418"/>
        <v>-8.4043060830590155E-2</v>
      </c>
      <c r="AB70" s="69">
        <f t="shared" si="419"/>
        <v>0</v>
      </c>
      <c r="AC70" s="69">
        <f t="shared" si="420"/>
        <v>414.73186508194493</v>
      </c>
      <c r="AD70" s="69">
        <f t="shared" si="421"/>
        <v>0</v>
      </c>
      <c r="AE70" s="69">
        <f t="shared" si="422"/>
        <v>-2.5999999999999999E-3</v>
      </c>
      <c r="AF70" s="69">
        <f t="shared" si="423"/>
        <v>0</v>
      </c>
      <c r="AG70" s="69">
        <f t="shared" si="424"/>
        <v>3.1563208919576688E-2</v>
      </c>
      <c r="AH70" s="69">
        <f t="shared" si="425"/>
        <v>0</v>
      </c>
      <c r="AI70" s="69">
        <f t="shared" si="426"/>
        <v>414.73198462981975</v>
      </c>
      <c r="AJ70" s="69">
        <f t="shared" si="427"/>
        <v>0</v>
      </c>
      <c r="AK70" s="69">
        <f t="shared" si="428"/>
        <v>2.5999999999999999E-3</v>
      </c>
      <c r="AL70" s="69">
        <f t="shared" si="429"/>
        <v>0</v>
      </c>
      <c r="AM70" s="69">
        <f t="shared" si="430"/>
        <v>30.084055756043941</v>
      </c>
      <c r="AN70" s="69">
        <f t="shared" si="431"/>
        <v>0</v>
      </c>
      <c r="AO70" s="69">
        <f t="shared" si="432"/>
        <v>815.41964253769515</v>
      </c>
      <c r="AP70" s="69">
        <f t="shared" si="433"/>
        <v>0</v>
      </c>
      <c r="AQ70" s="69">
        <f t="shared" si="434"/>
        <v>3.9895783239637578E-2</v>
      </c>
      <c r="AR70" s="69">
        <f t="shared" si="435"/>
        <v>0</v>
      </c>
      <c r="AS70" s="69">
        <f t="shared" si="436"/>
        <v>30.084055756043941</v>
      </c>
      <c r="AT70" s="69">
        <f t="shared" si="437"/>
        <v>-2.7363283612829985</v>
      </c>
      <c r="AU70" s="69">
        <f t="shared" si="438"/>
        <v>2809.9115881839762</v>
      </c>
      <c r="AV70" s="69">
        <f t="shared" si="439"/>
        <v>3.6499999999999998E-4</v>
      </c>
      <c r="AW70" s="69">
        <f t="shared" si="440"/>
        <v>3.9895783239637578E-2</v>
      </c>
      <c r="AX70" s="69">
        <f t="shared" si="441"/>
        <v>0</v>
      </c>
      <c r="AY70" s="69">
        <f t="shared" si="442"/>
        <v>52.001904829375022</v>
      </c>
      <c r="AZ70" s="69">
        <f t="shared" si="443"/>
        <v>0.11</v>
      </c>
      <c r="BA70" s="69">
        <f t="shared" si="444"/>
        <v>-522.97790091986633</v>
      </c>
      <c r="BB70" s="69">
        <f t="shared" si="445"/>
        <v>0</v>
      </c>
      <c r="BC70" s="69">
        <f t="shared" si="446"/>
        <v>3.1451740692148851E-2</v>
      </c>
      <c r="BD70" s="69">
        <f t="shared" si="447"/>
        <v>0</v>
      </c>
      <c r="BE70" s="21"/>
    </row>
    <row r="71" spans="1:57" ht="14" customHeight="1">
      <c r="A71" s="55" t="str">
        <f t="shared" si="410"/>
        <v>PIPE.2812.T6</v>
      </c>
      <c r="B71" s="55" t="str">
        <f t="shared" si="411"/>
        <v>MID_XTD6_PIPE</v>
      </c>
      <c r="C71" s="2" t="s">
        <v>184</v>
      </c>
      <c r="D71" s="2" t="s">
        <v>410</v>
      </c>
      <c r="E71" s="2" t="s">
        <v>408</v>
      </c>
      <c r="F71" s="2" t="s">
        <v>408</v>
      </c>
      <c r="G71" s="2" t="s">
        <v>148</v>
      </c>
      <c r="H71" s="2"/>
      <c r="I71" s="1"/>
      <c r="J71" s="1"/>
      <c r="K71" s="2">
        <v>73</v>
      </c>
      <c r="L71" s="1" t="s">
        <v>351</v>
      </c>
      <c r="M71" s="1"/>
      <c r="N71" s="1"/>
      <c r="O71" s="98">
        <v>-4.4139999999999999E-2</v>
      </c>
      <c r="P71" s="98">
        <v>0</v>
      </c>
      <c r="Q71" s="98">
        <v>416.78199999999998</v>
      </c>
      <c r="R71" s="98">
        <v>0</v>
      </c>
      <c r="S71" s="98">
        <v>0</v>
      </c>
      <c r="T71" s="98">
        <v>0</v>
      </c>
      <c r="U71" s="69">
        <f t="shared" si="412"/>
        <v>-1.9139999999999997E-2</v>
      </c>
      <c r="V71" s="69">
        <f t="shared" si="413"/>
        <v>0</v>
      </c>
      <c r="W71" s="69">
        <f t="shared" si="414"/>
        <v>416.78199999999998</v>
      </c>
      <c r="X71" s="69">
        <f t="shared" si="415"/>
        <v>0</v>
      </c>
      <c r="Y71" s="69">
        <f t="shared" si="416"/>
        <v>0</v>
      </c>
      <c r="Z71" s="69">
        <f t="shared" si="417"/>
        <v>0</v>
      </c>
      <c r="AA71" s="69">
        <f t="shared" si="418"/>
        <v>-8.8773056853457585E-2</v>
      </c>
      <c r="AB71" s="69">
        <f t="shared" si="419"/>
        <v>0</v>
      </c>
      <c r="AC71" s="69">
        <f t="shared" si="420"/>
        <v>416.78185971294704</v>
      </c>
      <c r="AD71" s="69">
        <f t="shared" si="421"/>
        <v>0</v>
      </c>
      <c r="AE71" s="69">
        <f t="shared" si="422"/>
        <v>-2.5999999999999999E-3</v>
      </c>
      <c r="AF71" s="69">
        <f t="shared" si="423"/>
        <v>0</v>
      </c>
      <c r="AG71" s="69">
        <f t="shared" si="424"/>
        <v>3.7493200886446414E-2</v>
      </c>
      <c r="AH71" s="69">
        <f t="shared" si="425"/>
        <v>0</v>
      </c>
      <c r="AI71" s="69">
        <f t="shared" si="426"/>
        <v>416.78197614082541</v>
      </c>
      <c r="AJ71" s="69">
        <f t="shared" si="427"/>
        <v>0</v>
      </c>
      <c r="AK71" s="69">
        <f t="shared" si="428"/>
        <v>2.5999999999999999E-3</v>
      </c>
      <c r="AL71" s="69">
        <f t="shared" si="429"/>
        <v>0</v>
      </c>
      <c r="AM71" s="69">
        <f t="shared" si="430"/>
        <v>30.166419939776969</v>
      </c>
      <c r="AN71" s="69">
        <f t="shared" si="431"/>
        <v>0</v>
      </c>
      <c r="AO71" s="69">
        <f t="shared" si="432"/>
        <v>817.46798735760171</v>
      </c>
      <c r="AP71" s="69">
        <f t="shared" si="433"/>
        <v>0</v>
      </c>
      <c r="AQ71" s="69">
        <f t="shared" si="434"/>
        <v>3.9895783239637578E-2</v>
      </c>
      <c r="AR71" s="69">
        <f t="shared" si="435"/>
        <v>0</v>
      </c>
      <c r="AS71" s="69">
        <f t="shared" si="436"/>
        <v>30.166419939776969</v>
      </c>
      <c r="AT71" s="69">
        <f t="shared" si="437"/>
        <v>-2.7370762588252693</v>
      </c>
      <c r="AU71" s="69">
        <f t="shared" si="438"/>
        <v>2811.9599328673457</v>
      </c>
      <c r="AV71" s="69">
        <f t="shared" si="439"/>
        <v>3.6499999999999998E-4</v>
      </c>
      <c r="AW71" s="69">
        <f t="shared" si="440"/>
        <v>3.9895783239637578E-2</v>
      </c>
      <c r="AX71" s="69">
        <f t="shared" si="441"/>
        <v>0</v>
      </c>
      <c r="AY71" s="69">
        <f t="shared" si="442"/>
        <v>52.066969971497201</v>
      </c>
      <c r="AZ71" s="69">
        <f t="shared" si="443"/>
        <v>0.11</v>
      </c>
      <c r="BA71" s="69">
        <f t="shared" si="444"/>
        <v>-520.92893364651115</v>
      </c>
      <c r="BB71" s="69">
        <f t="shared" si="445"/>
        <v>0</v>
      </c>
      <c r="BC71" s="69">
        <f t="shared" si="446"/>
        <v>3.1451740692148851E-2</v>
      </c>
      <c r="BD71" s="69">
        <f t="shared" si="447"/>
        <v>0</v>
      </c>
      <c r="BE71" s="21"/>
    </row>
    <row r="72" spans="1:57">
      <c r="A72" s="55" t="str">
        <f t="shared" si="410"/>
        <v>PIPE.2813.T6</v>
      </c>
      <c r="B72" s="55" t="str">
        <f t="shared" si="411"/>
        <v>MID_XTD6_PIPE</v>
      </c>
      <c r="C72" s="2" t="s">
        <v>184</v>
      </c>
      <c r="D72" s="2" t="s">
        <v>410</v>
      </c>
      <c r="E72" s="2" t="s">
        <v>408</v>
      </c>
      <c r="F72" s="2" t="s">
        <v>408</v>
      </c>
      <c r="G72" s="2" t="s">
        <v>148</v>
      </c>
      <c r="H72" s="2"/>
      <c r="I72" s="1"/>
      <c r="J72" s="1"/>
      <c r="K72" s="2">
        <v>73</v>
      </c>
      <c r="L72" s="1" t="s">
        <v>352</v>
      </c>
      <c r="M72" s="1"/>
      <c r="N72" s="1"/>
      <c r="O72" s="98">
        <v>-4.369E-2</v>
      </c>
      <c r="P72" s="98">
        <v>0</v>
      </c>
      <c r="Q72" s="98">
        <v>418.28699999999998</v>
      </c>
      <c r="R72" s="98">
        <v>0</v>
      </c>
      <c r="S72" s="98">
        <v>0</v>
      </c>
      <c r="T72" s="98">
        <v>0</v>
      </c>
      <c r="U72" s="69">
        <f t="shared" si="412"/>
        <v>-1.8689999999999998E-2</v>
      </c>
      <c r="V72" s="69">
        <f t="shared" si="413"/>
        <v>0</v>
      </c>
      <c r="W72" s="69">
        <f t="shared" si="414"/>
        <v>418.28699999999998</v>
      </c>
      <c r="X72" s="69">
        <f t="shared" si="415"/>
        <v>0</v>
      </c>
      <c r="Y72" s="69">
        <f t="shared" si="416"/>
        <v>0</v>
      </c>
      <c r="Z72" s="69">
        <f t="shared" si="417"/>
        <v>0</v>
      </c>
      <c r="AA72" s="69">
        <f t="shared" si="418"/>
        <v>-9.2236053965811526E-2</v>
      </c>
      <c r="AB72" s="69">
        <f t="shared" si="419"/>
        <v>0</v>
      </c>
      <c r="AC72" s="69">
        <f t="shared" si="420"/>
        <v>418.2868557960486</v>
      </c>
      <c r="AD72" s="69">
        <f t="shared" si="421"/>
        <v>0</v>
      </c>
      <c r="AE72" s="69">
        <f t="shared" si="422"/>
        <v>-2.5999999999999999E-3</v>
      </c>
      <c r="AF72" s="69">
        <f t="shared" si="423"/>
        <v>0</v>
      </c>
      <c r="AG72" s="69">
        <f t="shared" si="424"/>
        <v>4.1856194956802081E-2</v>
      </c>
      <c r="AH72" s="69">
        <f t="shared" si="425"/>
        <v>0</v>
      </c>
      <c r="AI72" s="69">
        <f t="shared" si="426"/>
        <v>418.28696988392954</v>
      </c>
      <c r="AJ72" s="69">
        <f t="shared" si="427"/>
        <v>0</v>
      </c>
      <c r="AK72" s="69">
        <f t="shared" si="428"/>
        <v>2.5999999999999999E-3</v>
      </c>
      <c r="AL72" s="69">
        <f t="shared" si="429"/>
        <v>0</v>
      </c>
      <c r="AM72" s="69">
        <f t="shared" si="430"/>
        <v>30.22689680855817</v>
      </c>
      <c r="AN72" s="69">
        <f t="shared" si="431"/>
        <v>0</v>
      </c>
      <c r="AO72" s="69">
        <f t="shared" si="432"/>
        <v>818.97177183379586</v>
      </c>
      <c r="AP72" s="69">
        <f t="shared" si="433"/>
        <v>0</v>
      </c>
      <c r="AQ72" s="69">
        <f t="shared" si="434"/>
        <v>3.9895783239637578E-2</v>
      </c>
      <c r="AR72" s="69">
        <f t="shared" si="435"/>
        <v>0</v>
      </c>
      <c r="AS72" s="69">
        <f t="shared" si="436"/>
        <v>30.22689680855817</v>
      </c>
      <c r="AT72" s="69">
        <f t="shared" si="437"/>
        <v>-2.7376253249311908</v>
      </c>
      <c r="AU72" s="69">
        <f t="shared" si="438"/>
        <v>2813.4637172433013</v>
      </c>
      <c r="AV72" s="69">
        <f t="shared" si="439"/>
        <v>3.6499999999999998E-4</v>
      </c>
      <c r="AW72" s="69">
        <f t="shared" si="440"/>
        <v>3.9895783239637578E-2</v>
      </c>
      <c r="AX72" s="69">
        <f t="shared" si="441"/>
        <v>0</v>
      </c>
      <c r="AY72" s="69">
        <f t="shared" si="442"/>
        <v>52.114746815033705</v>
      </c>
      <c r="AZ72" s="69">
        <f t="shared" si="443"/>
        <v>0.11</v>
      </c>
      <c r="BA72" s="69">
        <f t="shared" si="444"/>
        <v>-519.42469211812488</v>
      </c>
      <c r="BB72" s="69">
        <f t="shared" si="445"/>
        <v>0</v>
      </c>
      <c r="BC72" s="69">
        <f t="shared" si="446"/>
        <v>3.1451740692148851E-2</v>
      </c>
      <c r="BD72" s="69">
        <f t="shared" si="447"/>
        <v>0</v>
      </c>
      <c r="BE72" s="21"/>
    </row>
    <row r="73" spans="1:57">
      <c r="A73" s="55" t="str">
        <f t="shared" si="37"/>
        <v>PIPE.2815.T6</v>
      </c>
      <c r="B73" s="55" t="str">
        <f t="shared" si="0"/>
        <v>MID_XTD6_PIPE</v>
      </c>
      <c r="C73" s="2" t="s">
        <v>184</v>
      </c>
      <c r="D73" s="2" t="s">
        <v>410</v>
      </c>
      <c r="E73" s="2" t="s">
        <v>408</v>
      </c>
      <c r="F73" s="2" t="s">
        <v>408</v>
      </c>
      <c r="G73" s="2" t="s">
        <v>148</v>
      </c>
      <c r="H73" s="2"/>
      <c r="I73" s="1"/>
      <c r="J73" s="1"/>
      <c r="K73" s="2">
        <v>73</v>
      </c>
      <c r="L73" s="1" t="s">
        <v>351</v>
      </c>
      <c r="M73" s="1"/>
      <c r="N73" s="1"/>
      <c r="O73" s="98">
        <v>-4.3189999999999999E-2</v>
      </c>
      <c r="P73" s="98">
        <v>0</v>
      </c>
      <c r="Q73" s="98">
        <v>419.99200000000002</v>
      </c>
      <c r="R73" s="98">
        <v>0</v>
      </c>
      <c r="S73" s="98">
        <v>0</v>
      </c>
      <c r="T73" s="98">
        <v>0</v>
      </c>
      <c r="U73" s="69">
        <f t="shared" si="374"/>
        <v>-1.8189999999999998E-2</v>
      </c>
      <c r="V73" s="69">
        <f t="shared" si="375"/>
        <v>0</v>
      </c>
      <c r="W73" s="69">
        <f t="shared" si="376"/>
        <v>419.99200000000002</v>
      </c>
      <c r="X73" s="69">
        <f t="shared" si="377"/>
        <v>0</v>
      </c>
      <c r="Y73" s="69">
        <f t="shared" si="378"/>
        <v>0</v>
      </c>
      <c r="Z73" s="69">
        <f t="shared" si="379"/>
        <v>0</v>
      </c>
      <c r="AA73" s="69">
        <f t="shared" si="380"/>
        <v>-9.6169050661299049E-2</v>
      </c>
      <c r="AB73" s="69">
        <f t="shared" si="381"/>
        <v>0</v>
      </c>
      <c r="AC73" s="69">
        <f t="shared" si="382"/>
        <v>419.99185133315041</v>
      </c>
      <c r="AD73" s="69">
        <f t="shared" si="383"/>
        <v>0</v>
      </c>
      <c r="AE73" s="69">
        <f t="shared" si="384"/>
        <v>-2.5999999999999999E-3</v>
      </c>
      <c r="AF73" s="69">
        <f t="shared" si="385"/>
        <v>0</v>
      </c>
      <c r="AG73" s="69">
        <f t="shared" si="386"/>
        <v>4.6789188272291497E-2</v>
      </c>
      <c r="AH73" s="69">
        <f t="shared" si="387"/>
        <v>0</v>
      </c>
      <c r="AI73" s="69">
        <f t="shared" si="388"/>
        <v>419.99196282103429</v>
      </c>
      <c r="AJ73" s="69">
        <f t="shared" si="389"/>
        <v>0</v>
      </c>
      <c r="AK73" s="69">
        <f t="shared" si="390"/>
        <v>2.5999999999999999E-3</v>
      </c>
      <c r="AL73" s="69">
        <f t="shared" si="391"/>
        <v>0</v>
      </c>
      <c r="AM73" s="69">
        <f t="shared" si="392"/>
        <v>30.295400677667125</v>
      </c>
      <c r="AN73" s="69">
        <f t="shared" si="393"/>
        <v>0</v>
      </c>
      <c r="AO73" s="69">
        <f t="shared" si="394"/>
        <v>820.67539516948864</v>
      </c>
      <c r="AP73" s="69">
        <f t="shared" si="395"/>
        <v>0</v>
      </c>
      <c r="AQ73" s="69">
        <f t="shared" si="396"/>
        <v>3.9895783239637578E-2</v>
      </c>
      <c r="AR73" s="69">
        <f t="shared" si="397"/>
        <v>0</v>
      </c>
      <c r="AS73" s="69">
        <f t="shared" si="398"/>
        <v>30.295400677667125</v>
      </c>
      <c r="AT73" s="69">
        <f t="shared" si="399"/>
        <v>-2.7382473567753105</v>
      </c>
      <c r="AU73" s="69">
        <f t="shared" si="400"/>
        <v>2815.1673404654352</v>
      </c>
      <c r="AV73" s="69">
        <f t="shared" si="401"/>
        <v>3.6499999999999998E-4</v>
      </c>
      <c r="AW73" s="69">
        <f t="shared" si="402"/>
        <v>3.9895783239637578E-2</v>
      </c>
      <c r="AX73" s="69">
        <f t="shared" si="403"/>
        <v>0</v>
      </c>
      <c r="AY73" s="69">
        <f t="shared" si="404"/>
        <v>52.168862944950384</v>
      </c>
      <c r="AZ73" s="69">
        <f t="shared" si="405"/>
        <v>0.11</v>
      </c>
      <c r="BA73" s="69">
        <f t="shared" si="406"/>
        <v>-517.72055107511153</v>
      </c>
      <c r="BB73" s="69">
        <f t="shared" si="407"/>
        <v>0</v>
      </c>
      <c r="BC73" s="69">
        <f t="shared" si="408"/>
        <v>3.1451740692148851E-2</v>
      </c>
      <c r="BD73" s="69">
        <f t="shared" si="409"/>
        <v>0</v>
      </c>
      <c r="BE73" s="21"/>
    </row>
    <row r="74" spans="1:57">
      <c r="A74" s="55" t="str">
        <f t="shared" si="37"/>
        <v>PIPE.2817.T6</v>
      </c>
      <c r="B74" s="55" t="str">
        <f t="shared" si="0"/>
        <v>MID_XTD6_PIPE</v>
      </c>
      <c r="C74" s="2" t="s">
        <v>184</v>
      </c>
      <c r="D74" s="2" t="s">
        <v>410</v>
      </c>
      <c r="E74" s="2" t="s">
        <v>408</v>
      </c>
      <c r="F74" s="2" t="s">
        <v>408</v>
      </c>
      <c r="G74" s="2" t="s">
        <v>148</v>
      </c>
      <c r="H74" s="2"/>
      <c r="I74" s="1"/>
      <c r="J74" s="1"/>
      <c r="K74" s="2">
        <v>73</v>
      </c>
      <c r="L74" s="1" t="s">
        <v>351</v>
      </c>
      <c r="M74" s="1"/>
      <c r="N74" s="1"/>
      <c r="O74" s="98">
        <v>-4.2770000000000002E-2</v>
      </c>
      <c r="P74" s="98">
        <v>0</v>
      </c>
      <c r="Q74" s="98">
        <v>421.392</v>
      </c>
      <c r="R74" s="98">
        <v>0</v>
      </c>
      <c r="S74" s="98">
        <v>0</v>
      </c>
      <c r="T74" s="98">
        <v>0</v>
      </c>
      <c r="U74" s="69">
        <f t="shared" si="374"/>
        <v>-1.7770000000000001E-2</v>
      </c>
      <c r="V74" s="69">
        <f t="shared" si="375"/>
        <v>0</v>
      </c>
      <c r="W74" s="69">
        <f t="shared" si="376"/>
        <v>421.392</v>
      </c>
      <c r="X74" s="69">
        <f t="shared" si="377"/>
        <v>0</v>
      </c>
      <c r="Y74" s="69">
        <f t="shared" si="378"/>
        <v>0</v>
      </c>
      <c r="Z74" s="69">
        <f t="shared" si="379"/>
        <v>0</v>
      </c>
      <c r="AA74" s="69">
        <f t="shared" si="380"/>
        <v>-9.9389047979832904E-2</v>
      </c>
      <c r="AB74" s="69">
        <f t="shared" si="381"/>
        <v>0</v>
      </c>
      <c r="AC74" s="69">
        <f t="shared" si="382"/>
        <v>421.39184769315182</v>
      </c>
      <c r="AD74" s="69">
        <f t="shared" si="383"/>
        <v>0</v>
      </c>
      <c r="AE74" s="69">
        <f t="shared" si="384"/>
        <v>-2.5999999999999999E-3</v>
      </c>
      <c r="AF74" s="69">
        <f t="shared" si="385"/>
        <v>0</v>
      </c>
      <c r="AG74" s="69">
        <f t="shared" si="386"/>
        <v>5.0849182751626948E-2</v>
      </c>
      <c r="AH74" s="69">
        <f t="shared" si="387"/>
        <v>0</v>
      </c>
      <c r="AI74" s="69">
        <f t="shared" si="388"/>
        <v>421.39195699703816</v>
      </c>
      <c r="AJ74" s="69">
        <f t="shared" si="389"/>
        <v>0</v>
      </c>
      <c r="AK74" s="69">
        <f t="shared" si="390"/>
        <v>2.5999999999999999E-3</v>
      </c>
      <c r="AL74" s="69">
        <f t="shared" si="391"/>
        <v>0</v>
      </c>
      <c r="AM74" s="69">
        <f t="shared" si="392"/>
        <v>30.35165962426024</v>
      </c>
      <c r="AN74" s="69">
        <f t="shared" si="393"/>
        <v>0</v>
      </c>
      <c r="AO74" s="69">
        <f t="shared" si="394"/>
        <v>822.07426439401547</v>
      </c>
      <c r="AP74" s="69">
        <f t="shared" si="395"/>
        <v>0</v>
      </c>
      <c r="AQ74" s="69">
        <f t="shared" si="396"/>
        <v>3.9895783239637578E-2</v>
      </c>
      <c r="AR74" s="69">
        <f t="shared" si="397"/>
        <v>0</v>
      </c>
      <c r="AS74" s="69">
        <f t="shared" si="398"/>
        <v>30.35165962426024</v>
      </c>
      <c r="AT74" s="69">
        <f t="shared" si="399"/>
        <v>-2.738758115923289</v>
      </c>
      <c r="AU74" s="69">
        <f t="shared" si="400"/>
        <v>2816.5662095967173</v>
      </c>
      <c r="AV74" s="69">
        <f t="shared" si="401"/>
        <v>3.6499999999999998E-4</v>
      </c>
      <c r="AW74" s="69">
        <f t="shared" si="402"/>
        <v>3.9895783239637578E-2</v>
      </c>
      <c r="AX74" s="69">
        <f t="shared" si="403"/>
        <v>0</v>
      </c>
      <c r="AY74" s="69">
        <f t="shared" si="404"/>
        <v>52.21330791499193</v>
      </c>
      <c r="AZ74" s="69">
        <f t="shared" si="405"/>
        <v>0.11</v>
      </c>
      <c r="BA74" s="69">
        <f t="shared" si="406"/>
        <v>-516.32125667397997</v>
      </c>
      <c r="BB74" s="69">
        <f t="shared" si="407"/>
        <v>0</v>
      </c>
      <c r="BC74" s="69">
        <f t="shared" si="408"/>
        <v>3.1451740692148851E-2</v>
      </c>
      <c r="BD74" s="69">
        <f t="shared" si="409"/>
        <v>0</v>
      </c>
      <c r="BE74" s="21"/>
    </row>
    <row r="75" spans="1:57" ht="14" customHeight="1">
      <c r="A75" s="55" t="str">
        <f t="shared" si="37"/>
        <v>PIPE.2819.T6</v>
      </c>
      <c r="B75" s="55" t="str">
        <f t="shared" si="0"/>
        <v>MID_XTD6_PIPE</v>
      </c>
      <c r="C75" s="2" t="s">
        <v>184</v>
      </c>
      <c r="D75" s="2" t="s">
        <v>410</v>
      </c>
      <c r="E75" s="2" t="s">
        <v>408</v>
      </c>
      <c r="F75" s="2" t="s">
        <v>408</v>
      </c>
      <c r="G75" s="2" t="s">
        <v>148</v>
      </c>
      <c r="H75" s="2"/>
      <c r="I75" s="1"/>
      <c r="J75" s="1"/>
      <c r="K75" s="2">
        <v>73</v>
      </c>
      <c r="L75" s="1" t="s">
        <v>351</v>
      </c>
      <c r="M75" s="1"/>
      <c r="N75" s="1"/>
      <c r="O75" s="98">
        <v>-4.2090000000000002E-2</v>
      </c>
      <c r="P75" s="98">
        <v>0</v>
      </c>
      <c r="Q75" s="98">
        <v>423.69200000000001</v>
      </c>
      <c r="R75" s="98">
        <v>0</v>
      </c>
      <c r="S75" s="98">
        <v>0</v>
      </c>
      <c r="T75" s="98">
        <v>0</v>
      </c>
      <c r="U75" s="69">
        <f t="shared" si="374"/>
        <v>-1.7090000000000001E-2</v>
      </c>
      <c r="V75" s="69">
        <f t="shared" si="375"/>
        <v>0</v>
      </c>
      <c r="W75" s="69">
        <f t="shared" si="376"/>
        <v>423.69200000000001</v>
      </c>
      <c r="X75" s="69">
        <f t="shared" si="377"/>
        <v>0</v>
      </c>
      <c r="Y75" s="69">
        <f t="shared" si="378"/>
        <v>0</v>
      </c>
      <c r="Z75" s="69">
        <f t="shared" si="379"/>
        <v>0</v>
      </c>
      <c r="AA75" s="69">
        <f t="shared" si="380"/>
        <v>-0.10468904354076726</v>
      </c>
      <c r="AB75" s="69">
        <f t="shared" si="381"/>
        <v>0</v>
      </c>
      <c r="AC75" s="69">
        <f t="shared" si="382"/>
        <v>423.69184168715424</v>
      </c>
      <c r="AD75" s="69">
        <f t="shared" si="383"/>
        <v>0</v>
      </c>
      <c r="AE75" s="69">
        <f t="shared" si="384"/>
        <v>-2.5999999999999999E-3</v>
      </c>
      <c r="AF75" s="69">
        <f t="shared" si="385"/>
        <v>0</v>
      </c>
      <c r="AG75" s="69">
        <f t="shared" si="386"/>
        <v>5.7509173715763889E-2</v>
      </c>
      <c r="AH75" s="69">
        <f t="shared" si="387"/>
        <v>0</v>
      </c>
      <c r="AI75" s="69">
        <f t="shared" si="388"/>
        <v>423.69194745504456</v>
      </c>
      <c r="AJ75" s="69">
        <f t="shared" si="389"/>
        <v>0</v>
      </c>
      <c r="AK75" s="69">
        <f t="shared" si="390"/>
        <v>2.5999999999999999E-3</v>
      </c>
      <c r="AL75" s="69">
        <f t="shared" si="391"/>
        <v>0</v>
      </c>
      <c r="AM75" s="69">
        <f t="shared" si="392"/>
        <v>30.444075044477675</v>
      </c>
      <c r="AN75" s="69">
        <f t="shared" si="393"/>
        <v>0</v>
      </c>
      <c r="AO75" s="69">
        <f t="shared" si="394"/>
        <v>824.37240709030425</v>
      </c>
      <c r="AP75" s="69">
        <f t="shared" si="395"/>
        <v>0</v>
      </c>
      <c r="AQ75" s="69">
        <f t="shared" si="396"/>
        <v>3.9895783239637578E-2</v>
      </c>
      <c r="AR75" s="69">
        <f t="shared" si="397"/>
        <v>0</v>
      </c>
      <c r="AS75" s="69">
        <f t="shared" si="398"/>
        <v>30.444075044477675</v>
      </c>
      <c r="AT75" s="69">
        <f t="shared" si="399"/>
        <v>-2.7395972203834553</v>
      </c>
      <c r="AU75" s="69">
        <f t="shared" si="400"/>
        <v>2818.8643521398176</v>
      </c>
      <c r="AV75" s="69">
        <f t="shared" si="401"/>
        <v>3.6499999999999998E-4</v>
      </c>
      <c r="AW75" s="69">
        <f t="shared" si="402"/>
        <v>3.9895783239637578E-2</v>
      </c>
      <c r="AX75" s="69">
        <f t="shared" si="403"/>
        <v>0</v>
      </c>
      <c r="AY75" s="69">
        <f t="shared" si="404"/>
        <v>52.286314656434421</v>
      </c>
      <c r="AZ75" s="69">
        <f t="shared" si="405"/>
        <v>0.11</v>
      </c>
      <c r="BA75" s="69">
        <f t="shared" si="406"/>
        <v>-514.02241555765568</v>
      </c>
      <c r="BB75" s="69">
        <f t="shared" si="407"/>
        <v>0</v>
      </c>
      <c r="BC75" s="69">
        <f t="shared" si="408"/>
        <v>3.1451740692148851E-2</v>
      </c>
      <c r="BD75" s="69">
        <f t="shared" si="409"/>
        <v>0</v>
      </c>
      <c r="BE75" s="21"/>
    </row>
    <row r="76" spans="1:57">
      <c r="A76" s="55" t="str">
        <f t="shared" ref="A76:A78" si="448">IF( H76="", CONCATENATE(G76,".",ROUND(AU76,0),".",C76),CONCATENATE(G76,"-",H76,".",ROUND(AU76,0),".",C76))</f>
        <v>PIPE.2821.T6</v>
      </c>
      <c r="B76" s="55" t="str">
        <f t="shared" ref="B76:B78" si="449">IF( H76&gt;0, CONCATENATE(D76,"_",F76,"_",G76,"-",H76),CONCATENATE(D76,"_",F76,"_",G76) )</f>
        <v>MID_XTD6_PIPE</v>
      </c>
      <c r="C76" s="2" t="s">
        <v>184</v>
      </c>
      <c r="D76" s="2" t="s">
        <v>410</v>
      </c>
      <c r="E76" s="2" t="s">
        <v>408</v>
      </c>
      <c r="F76" s="2" t="s">
        <v>408</v>
      </c>
      <c r="G76" s="2" t="s">
        <v>148</v>
      </c>
      <c r="H76" s="2"/>
      <c r="I76" s="1"/>
      <c r="J76" s="1"/>
      <c r="K76" s="2">
        <v>73</v>
      </c>
      <c r="L76" s="1" t="s">
        <v>351</v>
      </c>
      <c r="M76" s="1"/>
      <c r="N76" s="1"/>
      <c r="O76" s="98">
        <v>-4.1409999999999995E-2</v>
      </c>
      <c r="P76" s="98">
        <v>0</v>
      </c>
      <c r="Q76" s="98">
        <v>425.99200000000002</v>
      </c>
      <c r="R76" s="98">
        <v>0</v>
      </c>
      <c r="S76" s="98">
        <v>0</v>
      </c>
      <c r="T76" s="98">
        <v>0</v>
      </c>
      <c r="U76" s="69">
        <f t="shared" ref="U76:U78" si="450">O76+0.025</f>
        <v>-1.6409999999999994E-2</v>
      </c>
      <c r="V76" s="69">
        <f t="shared" ref="V76:V78" si="451">P76</f>
        <v>0</v>
      </c>
      <c r="W76" s="69">
        <f t="shared" ref="W76:W78" si="452">Q76</f>
        <v>425.99200000000002</v>
      </c>
      <c r="X76" s="69">
        <f t="shared" ref="X76:X78" si="453">R76</f>
        <v>0</v>
      </c>
      <c r="Y76" s="69">
        <f t="shared" ref="Y76:Y78" si="454">S76</f>
        <v>0</v>
      </c>
      <c r="Z76" s="69">
        <f t="shared" ref="Z76:Z78" si="455">T76</f>
        <v>0</v>
      </c>
      <c r="AA76" s="69">
        <f t="shared" ref="AA76:AA78" si="456">U76*COS(-0.0026)+(W76-390)*SIN(-0.0026)</f>
        <v>-0.10998903910170159</v>
      </c>
      <c r="AB76" s="69">
        <f t="shared" ref="AB76:AB78" si="457">V76</f>
        <v>0</v>
      </c>
      <c r="AC76" s="69">
        <f t="shared" ref="AC76:AC78" si="458">-U76*SIN(-0.0026)+(W76-390)*COS(0.0026)+390</f>
        <v>425.9918356811566</v>
      </c>
      <c r="AD76" s="69">
        <f t="shared" ref="AD76:AD78" si="459">X76</f>
        <v>0</v>
      </c>
      <c r="AE76" s="69">
        <f t="shared" ref="AE76:AE78" si="460">Y76-0.0026</f>
        <v>-2.5999999999999999E-3</v>
      </c>
      <c r="AF76" s="69">
        <f t="shared" ref="AF76:AF78" si="461">Z76</f>
        <v>0</v>
      </c>
      <c r="AG76" s="69">
        <f t="shared" ref="AG76:AG78" si="462">U76*COS(0.0026)+(W76-395)*SIN(0.0026)</f>
        <v>6.4169164679900831E-2</v>
      </c>
      <c r="AH76" s="69">
        <f t="shared" ref="AH76:AH78" si="463">V76</f>
        <v>0</v>
      </c>
      <c r="AI76" s="69">
        <f t="shared" ref="AI76:AI78" si="464">-U76*SIN(0.0026)+(W76-395)*COS(0.0026)+395</f>
        <v>425.99193791305095</v>
      </c>
      <c r="AJ76" s="69">
        <f t="shared" ref="AJ76:AJ78" si="465">X76</f>
        <v>0</v>
      </c>
      <c r="AK76" s="69">
        <f t="shared" ref="AK76:AK78" si="466">Y76+0.0026</f>
        <v>2.5999999999999999E-3</v>
      </c>
      <c r="AL76" s="69">
        <f t="shared" ref="AL76:AL78" si="467">Z76</f>
        <v>0</v>
      </c>
      <c r="AM76" s="69">
        <f t="shared" ref="AM76:AM78" si="468">O76*COS(2.28586*PI()/180)+(Q76+195.2)*SIN(2.28586*PI()/180)+5.8015</f>
        <v>30.536490464695103</v>
      </c>
      <c r="AN76" s="69">
        <f t="shared" ref="AN76:AN78" si="469">P76</f>
        <v>0</v>
      </c>
      <c r="AO76" s="69">
        <f t="shared" ref="AO76:AO78" si="470">-O76*SIN(2.28586*PI()/180)+(Q76+195.2)*COS(2.28586*PI()/180)+205.9712</f>
        <v>826.67054978659326</v>
      </c>
      <c r="AP76" s="69">
        <f t="shared" ref="AP76:AP78" si="471">R76</f>
        <v>0</v>
      </c>
      <c r="AQ76" s="69">
        <f t="shared" ref="AQ76:AQ78" si="472">S76+2.28586*PI()/180</f>
        <v>3.9895783239637578E-2</v>
      </c>
      <c r="AR76" s="69">
        <f t="shared" ref="AR76:AR78" si="473">T76</f>
        <v>0</v>
      </c>
      <c r="AS76" s="69">
        <f t="shared" ref="AS76:AS78" si="474">AM76</f>
        <v>30.536490464695103</v>
      </c>
      <c r="AT76" s="69">
        <f t="shared" ref="AT76:AT78" si="475">AN76*COS(0.02092*PI()/180)-AO76*SIN(0.02092*PI()/180)-2.4386</f>
        <v>-2.7404363248436217</v>
      </c>
      <c r="AU76" s="69">
        <f t="shared" ref="AU76:AU78" si="476">AN76*SIN(0.02092*PI()/180)+AO76*COS(0.02092*PI()/180)+1994.492</f>
        <v>2821.1624946829188</v>
      </c>
      <c r="AV76" s="69">
        <f t="shared" ref="AV76:AV78" si="477">AP76+0.000365</f>
        <v>3.6499999999999998E-4</v>
      </c>
      <c r="AW76" s="69">
        <f t="shared" ref="AW76:AW78" si="478">AQ76</f>
        <v>3.9895783239637578E-2</v>
      </c>
      <c r="AX76" s="69">
        <f t="shared" ref="AX76:AX78" si="479">AR76</f>
        <v>0</v>
      </c>
      <c r="AY76" s="69">
        <f t="shared" ref="AY76:AY78" si="480">(AM76+17.5)*COS(-0.483808*PI()/180)+(AO76-1338.818)*SIN(-0.483808*PI()/180)</f>
        <v>52.359321397876904</v>
      </c>
      <c r="AZ76" s="69">
        <f t="shared" ref="AZ76:AZ78" si="481">AN76+0.11</f>
        <v>0.11</v>
      </c>
      <c r="BA76" s="69">
        <f t="shared" ref="BA76:BA78" si="482">-(AM76+17.5)*SIN(-0.483808*PI()/180)+(AO76-1338.818)*COS(-0.483808*PI()/180)</f>
        <v>-511.72357444133104</v>
      </c>
      <c r="BB76" s="69">
        <f t="shared" ref="BB76:BB78" si="483">AP76</f>
        <v>0</v>
      </c>
      <c r="BC76" s="69">
        <f t="shared" ref="BC76:BC78" si="484">AQ76-0.483808*PI()/180</f>
        <v>3.1451740692148851E-2</v>
      </c>
      <c r="BD76" s="69">
        <f t="shared" ref="BD76:BD78" si="485">AR76</f>
        <v>0</v>
      </c>
      <c r="BE76" s="21"/>
    </row>
    <row r="77" spans="1:57">
      <c r="A77" s="55" t="str">
        <f t="shared" si="448"/>
        <v>PIPE.2823.T6</v>
      </c>
      <c r="B77" s="55" t="str">
        <f t="shared" si="449"/>
        <v>MID_XTD6_PIPE</v>
      </c>
      <c r="C77" s="2" t="s">
        <v>184</v>
      </c>
      <c r="D77" s="2" t="s">
        <v>410</v>
      </c>
      <c r="E77" s="2" t="s">
        <v>408</v>
      </c>
      <c r="F77" s="2" t="s">
        <v>408</v>
      </c>
      <c r="G77" s="2" t="s">
        <v>148</v>
      </c>
      <c r="H77" s="2"/>
      <c r="I77" s="1"/>
      <c r="J77" s="1"/>
      <c r="K77" s="2">
        <v>73</v>
      </c>
      <c r="L77" s="1" t="s">
        <v>351</v>
      </c>
      <c r="M77" s="1"/>
      <c r="N77" s="1"/>
      <c r="O77" s="98">
        <v>-4.0960000000000003E-2</v>
      </c>
      <c r="P77" s="98">
        <v>0</v>
      </c>
      <c r="Q77" s="98">
        <v>427.49700000000001</v>
      </c>
      <c r="R77" s="98">
        <v>0</v>
      </c>
      <c r="S77" s="98">
        <v>0</v>
      </c>
      <c r="T77" s="98">
        <v>0</v>
      </c>
      <c r="U77" s="69">
        <f t="shared" si="450"/>
        <v>-1.5960000000000002E-2</v>
      </c>
      <c r="V77" s="69">
        <f t="shared" si="451"/>
        <v>0</v>
      </c>
      <c r="W77" s="69">
        <f t="shared" si="452"/>
        <v>427.49700000000001</v>
      </c>
      <c r="X77" s="69">
        <f t="shared" si="453"/>
        <v>0</v>
      </c>
      <c r="Y77" s="69">
        <f t="shared" si="454"/>
        <v>0</v>
      </c>
      <c r="Z77" s="69">
        <f t="shared" si="455"/>
        <v>0</v>
      </c>
      <c r="AA77" s="69">
        <f t="shared" si="456"/>
        <v>-0.11345203621405556</v>
      </c>
      <c r="AB77" s="69">
        <f t="shared" si="457"/>
        <v>0</v>
      </c>
      <c r="AC77" s="69">
        <f t="shared" si="458"/>
        <v>427.49683176425816</v>
      </c>
      <c r="AD77" s="69">
        <f t="shared" si="459"/>
        <v>0</v>
      </c>
      <c r="AE77" s="69">
        <f t="shared" si="460"/>
        <v>-2.5999999999999999E-3</v>
      </c>
      <c r="AF77" s="69">
        <f t="shared" si="461"/>
        <v>0</v>
      </c>
      <c r="AG77" s="69">
        <f t="shared" si="462"/>
        <v>6.8532158750256492E-2</v>
      </c>
      <c r="AH77" s="69">
        <f t="shared" si="463"/>
        <v>0</v>
      </c>
      <c r="AI77" s="69">
        <f t="shared" si="464"/>
        <v>427.49693165615514</v>
      </c>
      <c r="AJ77" s="69">
        <f t="shared" si="465"/>
        <v>0</v>
      </c>
      <c r="AK77" s="69">
        <f t="shared" si="466"/>
        <v>2.5999999999999999E-3</v>
      </c>
      <c r="AL77" s="69">
        <f t="shared" si="467"/>
        <v>0</v>
      </c>
      <c r="AM77" s="69">
        <f t="shared" si="468"/>
        <v>30.5969673334763</v>
      </c>
      <c r="AN77" s="69">
        <f t="shared" si="469"/>
        <v>0</v>
      </c>
      <c r="AO77" s="69">
        <f t="shared" si="470"/>
        <v>828.1743342627874</v>
      </c>
      <c r="AP77" s="69">
        <f t="shared" si="471"/>
        <v>0</v>
      </c>
      <c r="AQ77" s="69">
        <f t="shared" si="472"/>
        <v>3.9895783239637578E-2</v>
      </c>
      <c r="AR77" s="69">
        <f t="shared" si="473"/>
        <v>0</v>
      </c>
      <c r="AS77" s="69">
        <f t="shared" si="474"/>
        <v>30.5969673334763</v>
      </c>
      <c r="AT77" s="69">
        <f t="shared" si="475"/>
        <v>-2.7409853909495432</v>
      </c>
      <c r="AU77" s="69">
        <f t="shared" si="476"/>
        <v>2822.6662790588744</v>
      </c>
      <c r="AV77" s="69">
        <f t="shared" si="477"/>
        <v>3.6499999999999998E-4</v>
      </c>
      <c r="AW77" s="69">
        <f t="shared" si="478"/>
        <v>3.9895783239637578E-2</v>
      </c>
      <c r="AX77" s="69">
        <f t="shared" si="479"/>
        <v>0</v>
      </c>
      <c r="AY77" s="69">
        <f t="shared" si="480"/>
        <v>52.407098241413415</v>
      </c>
      <c r="AZ77" s="69">
        <f t="shared" si="481"/>
        <v>0.11</v>
      </c>
      <c r="BA77" s="69">
        <f t="shared" si="482"/>
        <v>-510.21933291294482</v>
      </c>
      <c r="BB77" s="69">
        <f t="shared" si="483"/>
        <v>0</v>
      </c>
      <c r="BC77" s="69">
        <f t="shared" si="484"/>
        <v>3.1451740692148851E-2</v>
      </c>
      <c r="BD77" s="69">
        <f t="shared" si="485"/>
        <v>0</v>
      </c>
      <c r="BE77" s="21"/>
    </row>
    <row r="78" spans="1:57" ht="14" customHeight="1">
      <c r="A78" s="55" t="str">
        <f t="shared" si="448"/>
        <v>PIPE.2825.T6</v>
      </c>
      <c r="B78" s="55" t="str">
        <f t="shared" si="449"/>
        <v>MID_XTD6_PIPE</v>
      </c>
      <c r="C78" s="2" t="s">
        <v>184</v>
      </c>
      <c r="D78" s="2" t="s">
        <v>410</v>
      </c>
      <c r="E78" s="2" t="s">
        <v>408</v>
      </c>
      <c r="F78" s="2" t="s">
        <v>408</v>
      </c>
      <c r="G78" s="2" t="s">
        <v>148</v>
      </c>
      <c r="H78" s="2"/>
      <c r="I78" s="1"/>
      <c r="J78" s="1"/>
      <c r="K78" s="2">
        <v>73</v>
      </c>
      <c r="L78" s="1" t="s">
        <v>351</v>
      </c>
      <c r="M78" s="1"/>
      <c r="N78" s="1"/>
      <c r="O78" s="98">
        <v>-4.0340000000000001E-2</v>
      </c>
      <c r="P78" s="98">
        <v>0</v>
      </c>
      <c r="Q78" s="98">
        <v>429.59699999999998</v>
      </c>
      <c r="R78" s="98">
        <v>0</v>
      </c>
      <c r="S78" s="98">
        <v>0</v>
      </c>
      <c r="T78" s="98">
        <v>0</v>
      </c>
      <c r="U78" s="69">
        <f t="shared" si="450"/>
        <v>-1.5339999999999999E-2</v>
      </c>
      <c r="V78" s="69">
        <f t="shared" si="451"/>
        <v>0</v>
      </c>
      <c r="W78" s="69">
        <f t="shared" si="452"/>
        <v>429.59699999999998</v>
      </c>
      <c r="X78" s="69">
        <f t="shared" si="453"/>
        <v>0</v>
      </c>
      <c r="Y78" s="69">
        <f t="shared" si="454"/>
        <v>0</v>
      </c>
      <c r="Z78" s="69">
        <f t="shared" si="455"/>
        <v>0</v>
      </c>
      <c r="AA78" s="69">
        <f t="shared" si="456"/>
        <v>-0.11829203215805635</v>
      </c>
      <c r="AB78" s="69">
        <f t="shared" si="457"/>
        <v>0</v>
      </c>
      <c r="AC78" s="69">
        <f t="shared" si="458"/>
        <v>429.59682627826032</v>
      </c>
      <c r="AD78" s="69">
        <f t="shared" si="459"/>
        <v>0</v>
      </c>
      <c r="AE78" s="69">
        <f t="shared" si="460"/>
        <v>-2.5999999999999999E-3</v>
      </c>
      <c r="AF78" s="69">
        <f t="shared" si="461"/>
        <v>0</v>
      </c>
      <c r="AG78" s="69">
        <f t="shared" si="462"/>
        <v>7.4612150503059665E-2</v>
      </c>
      <c r="AH78" s="69">
        <f t="shared" si="463"/>
        <v>0</v>
      </c>
      <c r="AI78" s="69">
        <f t="shared" si="464"/>
        <v>429.59692294616093</v>
      </c>
      <c r="AJ78" s="69">
        <f t="shared" si="465"/>
        <v>0</v>
      </c>
      <c r="AK78" s="69">
        <f t="shared" si="466"/>
        <v>2.5999999999999999E-3</v>
      </c>
      <c r="AL78" s="69">
        <f t="shared" si="467"/>
        <v>0</v>
      </c>
      <c r="AM78" s="69">
        <f t="shared" si="468"/>
        <v>30.681345761323286</v>
      </c>
      <c r="AN78" s="69">
        <f t="shared" si="469"/>
        <v>0</v>
      </c>
      <c r="AO78" s="69">
        <f t="shared" si="470"/>
        <v>830.27263849842961</v>
      </c>
      <c r="AP78" s="69">
        <f t="shared" si="471"/>
        <v>0</v>
      </c>
      <c r="AQ78" s="69">
        <f t="shared" si="472"/>
        <v>3.9895783239637578E-2</v>
      </c>
      <c r="AR78" s="69">
        <f t="shared" si="473"/>
        <v>0</v>
      </c>
      <c r="AS78" s="69">
        <f t="shared" si="474"/>
        <v>30.681345761323286</v>
      </c>
      <c r="AT78" s="69">
        <f t="shared" si="475"/>
        <v>-2.7417515298171411</v>
      </c>
      <c r="AU78" s="69">
        <f t="shared" si="476"/>
        <v>2824.7645831546492</v>
      </c>
      <c r="AV78" s="69">
        <f t="shared" si="477"/>
        <v>3.6499999999999998E-4</v>
      </c>
      <c r="AW78" s="69">
        <f t="shared" si="478"/>
        <v>3.9895783239637578E-2</v>
      </c>
      <c r="AX78" s="69">
        <f t="shared" si="479"/>
        <v>0</v>
      </c>
      <c r="AY78" s="69">
        <f t="shared" si="480"/>
        <v>52.473755701421396</v>
      </c>
      <c r="AZ78" s="69">
        <f t="shared" si="481"/>
        <v>0.11</v>
      </c>
      <c r="BA78" s="69">
        <f t="shared" si="482"/>
        <v>-508.12039099678196</v>
      </c>
      <c r="BB78" s="69">
        <f t="shared" si="483"/>
        <v>0</v>
      </c>
      <c r="BC78" s="69">
        <f t="shared" si="484"/>
        <v>3.1451740692148851E-2</v>
      </c>
      <c r="BD78" s="69">
        <f t="shared" si="485"/>
        <v>0</v>
      </c>
      <c r="BE78" s="21"/>
    </row>
    <row r="79" spans="1:57">
      <c r="A79" s="55" t="str">
        <f t="shared" si="37"/>
        <v>PIPE.2826.T6</v>
      </c>
      <c r="B79" s="55" t="str">
        <f t="shared" si="0"/>
        <v>MID_XTD6_PIPE</v>
      </c>
      <c r="C79" s="2" t="s">
        <v>184</v>
      </c>
      <c r="D79" s="2" t="s">
        <v>410</v>
      </c>
      <c r="E79" s="2" t="s">
        <v>408</v>
      </c>
      <c r="F79" s="2" t="s">
        <v>408</v>
      </c>
      <c r="G79" s="2" t="s">
        <v>148</v>
      </c>
      <c r="H79" s="2"/>
      <c r="I79" s="1"/>
      <c r="J79" s="1"/>
      <c r="K79" s="2">
        <v>73</v>
      </c>
      <c r="L79" s="1" t="s">
        <v>351</v>
      </c>
      <c r="M79" s="1"/>
      <c r="N79" s="1"/>
      <c r="O79" s="98">
        <v>-3.9920000000000004E-2</v>
      </c>
      <c r="P79" s="98">
        <v>0</v>
      </c>
      <c r="Q79" s="98">
        <v>430.99700000000001</v>
      </c>
      <c r="R79" s="98">
        <v>0</v>
      </c>
      <c r="S79" s="98">
        <v>0</v>
      </c>
      <c r="T79" s="98">
        <v>0</v>
      </c>
      <c r="U79" s="69">
        <f t="shared" si="374"/>
        <v>-1.4920000000000003E-2</v>
      </c>
      <c r="V79" s="69">
        <f t="shared" si="375"/>
        <v>0</v>
      </c>
      <c r="W79" s="69">
        <f t="shared" si="376"/>
        <v>430.99700000000001</v>
      </c>
      <c r="X79" s="69">
        <f t="shared" si="377"/>
        <v>0</v>
      </c>
      <c r="Y79" s="69">
        <f t="shared" si="378"/>
        <v>0</v>
      </c>
      <c r="Z79" s="69">
        <f t="shared" si="379"/>
        <v>0</v>
      </c>
      <c r="AA79" s="69">
        <f t="shared" si="380"/>
        <v>-0.12151202947659037</v>
      </c>
      <c r="AB79" s="69">
        <f t="shared" si="381"/>
        <v>0</v>
      </c>
      <c r="AC79" s="69">
        <f t="shared" si="382"/>
        <v>430.99682263826179</v>
      </c>
      <c r="AD79" s="69">
        <f t="shared" si="383"/>
        <v>0</v>
      </c>
      <c r="AE79" s="69">
        <f t="shared" si="384"/>
        <v>-2.5999999999999999E-3</v>
      </c>
      <c r="AF79" s="69">
        <f t="shared" si="385"/>
        <v>0</v>
      </c>
      <c r="AG79" s="69">
        <f t="shared" si="386"/>
        <v>7.8672144982395262E-2</v>
      </c>
      <c r="AH79" s="69">
        <f t="shared" si="387"/>
        <v>0</v>
      </c>
      <c r="AI79" s="69">
        <f t="shared" si="388"/>
        <v>430.99691712216486</v>
      </c>
      <c r="AJ79" s="69">
        <f t="shared" si="389"/>
        <v>0</v>
      </c>
      <c r="AK79" s="69">
        <f t="shared" si="390"/>
        <v>2.5999999999999999E-3</v>
      </c>
      <c r="AL79" s="69">
        <f t="shared" si="391"/>
        <v>0</v>
      </c>
      <c r="AM79" s="69">
        <f t="shared" si="392"/>
        <v>30.737604707916404</v>
      </c>
      <c r="AN79" s="69">
        <f t="shared" si="393"/>
        <v>0</v>
      </c>
      <c r="AO79" s="69">
        <f t="shared" si="394"/>
        <v>831.67150772295645</v>
      </c>
      <c r="AP79" s="69">
        <f t="shared" si="395"/>
        <v>0</v>
      </c>
      <c r="AQ79" s="69">
        <f t="shared" si="396"/>
        <v>3.9895783239637578E-2</v>
      </c>
      <c r="AR79" s="69">
        <f t="shared" si="397"/>
        <v>0</v>
      </c>
      <c r="AS79" s="69">
        <f t="shared" si="398"/>
        <v>30.737604707916404</v>
      </c>
      <c r="AT79" s="69">
        <f t="shared" si="399"/>
        <v>-2.7422622889651196</v>
      </c>
      <c r="AU79" s="69">
        <f t="shared" si="400"/>
        <v>2826.1634522859313</v>
      </c>
      <c r="AV79" s="69">
        <f t="shared" si="401"/>
        <v>3.6499999999999998E-4</v>
      </c>
      <c r="AW79" s="69">
        <f t="shared" si="402"/>
        <v>3.9895783239637578E-2</v>
      </c>
      <c r="AX79" s="69">
        <f t="shared" si="403"/>
        <v>0</v>
      </c>
      <c r="AY79" s="69">
        <f t="shared" si="404"/>
        <v>52.518200671462942</v>
      </c>
      <c r="AZ79" s="69">
        <f t="shared" si="405"/>
        <v>0.11</v>
      </c>
      <c r="BA79" s="69">
        <f t="shared" si="406"/>
        <v>-506.72109659565047</v>
      </c>
      <c r="BB79" s="69">
        <f t="shared" si="407"/>
        <v>0</v>
      </c>
      <c r="BC79" s="69">
        <f t="shared" si="408"/>
        <v>3.1451740692148851E-2</v>
      </c>
      <c r="BD79" s="69">
        <f t="shared" si="409"/>
        <v>0</v>
      </c>
      <c r="BE79" s="21"/>
    </row>
    <row r="80" spans="1:57">
      <c r="A80" s="55" t="str">
        <f t="shared" ref="A80" si="486">IF( H80="", CONCATENATE(G80,".",ROUND(AU80,0),".",C80),CONCATENATE(G80,"-",H80,".",ROUND(AU80,0),".",C80))</f>
        <v>PIPE-1.2829.T6</v>
      </c>
      <c r="B80" s="55" t="str">
        <f t="shared" ref="B80" si="487">IF( H80&gt;0, CONCATENATE(D80,"_",F80,"_",G80,"-",H80),CONCATENATE(D80,"_",F80,"_",G80) )</f>
        <v>MID_XTD6_PIPE-1</v>
      </c>
      <c r="C80" s="2" t="s">
        <v>184</v>
      </c>
      <c r="D80" s="2" t="s">
        <v>410</v>
      </c>
      <c r="E80" s="2" t="s">
        <v>408</v>
      </c>
      <c r="F80" s="2" t="s">
        <v>408</v>
      </c>
      <c r="G80" s="2" t="s">
        <v>148</v>
      </c>
      <c r="H80" s="2">
        <v>1</v>
      </c>
      <c r="I80" s="1"/>
      <c r="J80" s="1"/>
      <c r="K80" s="2">
        <v>73</v>
      </c>
      <c r="L80" s="1" t="s">
        <v>351</v>
      </c>
      <c r="M80" s="1"/>
      <c r="N80" s="1"/>
      <c r="O80" s="98">
        <v>-3.9210000000000002E-2</v>
      </c>
      <c r="P80" s="98">
        <v>0</v>
      </c>
      <c r="Q80" s="98">
        <v>433.411</v>
      </c>
      <c r="R80" s="98">
        <v>0</v>
      </c>
      <c r="S80" s="98">
        <v>0</v>
      </c>
      <c r="T80" s="98">
        <v>0</v>
      </c>
      <c r="U80" s="69">
        <f t="shared" ref="U80" si="488">O80+0.025</f>
        <v>-1.421E-2</v>
      </c>
      <c r="V80" s="69">
        <f t="shared" ref="V80" si="489">P80</f>
        <v>0</v>
      </c>
      <c r="W80" s="69">
        <f t="shared" ref="W80" si="490">Q80</f>
        <v>433.411</v>
      </c>
      <c r="X80" s="69">
        <f t="shared" ref="X80" si="491">R80</f>
        <v>0</v>
      </c>
      <c r="Y80" s="69">
        <f t="shared" ref="Y80" si="492">S80</f>
        <v>0</v>
      </c>
      <c r="Z80" s="69">
        <f t="shared" ref="Z80" si="493">T80</f>
        <v>0</v>
      </c>
      <c r="AA80" s="69">
        <f t="shared" ref="AA80" si="494">U80*COS(-0.0026)+(W80-390)*SIN(-0.0026)</f>
        <v>-0.12707842480498072</v>
      </c>
      <c r="AB80" s="69">
        <f t="shared" ref="AB80" si="495">V80</f>
        <v>0</v>
      </c>
      <c r="AC80" s="69">
        <f t="shared" ref="AC80" si="496">-U80*SIN(-0.0026)+(W80-390)*COS(0.0026)+390</f>
        <v>433.41081632494428</v>
      </c>
      <c r="AD80" s="69">
        <f t="shared" ref="AD80" si="497">X80</f>
        <v>0</v>
      </c>
      <c r="AE80" s="69">
        <f t="shared" ref="AE80" si="498">Y80-0.0026</f>
        <v>-2.5999999999999999E-3</v>
      </c>
      <c r="AF80" s="69">
        <f t="shared" ref="AF80" si="499">Z80</f>
        <v>0</v>
      </c>
      <c r="AG80" s="69">
        <f t="shared" ref="AG80" si="500">U80*COS(0.0026)+(W80-395)*SIN(0.0026)</f>
        <v>8.5658535511188322E-2</v>
      </c>
      <c r="AH80" s="69">
        <f t="shared" ref="AH80" si="501">V80</f>
        <v>0</v>
      </c>
      <c r="AI80" s="69">
        <f t="shared" ref="AI80" si="502">-U80*SIN(0.0026)+(W80-395)*COS(0.0026)+395</f>
        <v>433.41090711685149</v>
      </c>
      <c r="AJ80" s="69">
        <f t="shared" ref="AJ80" si="503">X80</f>
        <v>0</v>
      </c>
      <c r="AK80" s="69">
        <f t="shared" ref="AK80" si="504">Y80+0.0026</f>
        <v>2.5999999999999999E-3</v>
      </c>
      <c r="AL80" s="69">
        <f t="shared" ref="AL80" si="505">Z80</f>
        <v>0</v>
      </c>
      <c r="AM80" s="69">
        <f t="shared" ref="AM80" si="506">O80*COS(2.28586*PI()/180)+(Q80+195.2)*SIN(2.28586*PI()/180)+5.8015</f>
        <v>30.834597017127063</v>
      </c>
      <c r="AN80" s="69">
        <f t="shared" ref="AN80" si="507">P80</f>
        <v>0</v>
      </c>
      <c r="AO80" s="69">
        <f t="shared" ref="AO80" si="508">-O80*SIN(2.28586*PI()/180)+(Q80+195.2)*COS(2.28586*PI()/180)+205.9712</f>
        <v>834.08355850933162</v>
      </c>
      <c r="AP80" s="69">
        <f t="shared" ref="AP80" si="509">R80</f>
        <v>0</v>
      </c>
      <c r="AQ80" s="69">
        <f t="shared" ref="AQ80" si="510">S80+2.28586*PI()/180</f>
        <v>3.9895783239637578E-2</v>
      </c>
      <c r="AR80" s="69">
        <f t="shared" ref="AR80" si="511">T80</f>
        <v>0</v>
      </c>
      <c r="AS80" s="69">
        <f t="shared" ref="AS80" si="512">AM80</f>
        <v>30.834597017127063</v>
      </c>
      <c r="AT80" s="69">
        <f t="shared" ref="AT80" si="513">AN80*COS(0.02092*PI()/180)-AO80*SIN(0.02092*PI()/180)-2.4386</f>
        <v>-2.7431429838742147</v>
      </c>
      <c r="AU80" s="69">
        <f t="shared" ref="AU80" si="514">AN80*SIN(0.02092*PI()/180)+AO80*COS(0.02092*PI()/180)+1994.492</f>
        <v>2828.5755029115253</v>
      </c>
      <c r="AV80" s="69">
        <f t="shared" ref="AV80" si="515">AP80+0.000365</f>
        <v>3.6499999999999998E-4</v>
      </c>
      <c r="AW80" s="69">
        <f t="shared" ref="AW80" si="516">AQ80</f>
        <v>3.9895783239637578E-2</v>
      </c>
      <c r="AX80" s="69">
        <f t="shared" ref="AX80" si="517">AR80</f>
        <v>0</v>
      </c>
      <c r="AY80" s="69">
        <f t="shared" ref="AY80" si="518">(AM80+17.5)*COS(-0.483808*PI()/180)+(AO80-1338.818)*SIN(-0.483808*PI()/180)</f>
        <v>52.594822305400278</v>
      </c>
      <c r="AZ80" s="69">
        <f t="shared" ref="AZ80" si="519">AN80+0.11</f>
        <v>0.11</v>
      </c>
      <c r="BA80" s="69">
        <f t="shared" ref="BA80" si="520">-(AM80+17.5)*SIN(-0.483808*PI()/180)+(AO80-1338.818)*COS(-0.483808*PI()/180)</f>
        <v>-504.30831280315851</v>
      </c>
      <c r="BB80" s="69">
        <f t="shared" ref="BB80" si="521">AP80</f>
        <v>0</v>
      </c>
      <c r="BC80" s="69">
        <f t="shared" ref="BC80" si="522">AQ80-0.483808*PI()/180</f>
        <v>3.1451740692148851E-2</v>
      </c>
      <c r="BD80" s="69">
        <f t="shared" ref="BD80" si="523">AR80</f>
        <v>0</v>
      </c>
      <c r="BE80" s="21"/>
    </row>
    <row r="81" spans="1:57">
      <c r="A81" s="55" t="str">
        <f t="shared" si="37"/>
        <v>PIPE-2.2829.T6</v>
      </c>
      <c r="B81" s="55" t="str">
        <f t="shared" si="0"/>
        <v>MID_XTD6_PIPE-2</v>
      </c>
      <c r="C81" s="2" t="s">
        <v>184</v>
      </c>
      <c r="D81" s="2" t="s">
        <v>410</v>
      </c>
      <c r="E81" s="2" t="s">
        <v>408</v>
      </c>
      <c r="F81" s="2" t="s">
        <v>408</v>
      </c>
      <c r="G81" s="2" t="s">
        <v>148</v>
      </c>
      <c r="H81" s="2">
        <v>2</v>
      </c>
      <c r="I81" s="1"/>
      <c r="J81" s="1"/>
      <c r="K81" s="2">
        <v>73</v>
      </c>
      <c r="L81" s="1" t="s">
        <v>352</v>
      </c>
      <c r="M81" s="1"/>
      <c r="N81" s="1"/>
      <c r="O81" s="98">
        <v>-3.9E-2</v>
      </c>
      <c r="P81" s="98">
        <v>0</v>
      </c>
      <c r="Q81" s="98">
        <v>434.11143200000004</v>
      </c>
      <c r="R81" s="98">
        <v>0</v>
      </c>
      <c r="S81" s="98">
        <v>0</v>
      </c>
      <c r="T81" s="98">
        <v>0</v>
      </c>
      <c r="U81" s="69">
        <f t="shared" si="374"/>
        <v>-1.3999999999999999E-2</v>
      </c>
      <c r="V81" s="69">
        <f t="shared" si="375"/>
        <v>0</v>
      </c>
      <c r="W81" s="69">
        <f t="shared" si="376"/>
        <v>434.11143200000004</v>
      </c>
      <c r="X81" s="69">
        <f t="shared" si="377"/>
        <v>0</v>
      </c>
      <c r="Y81" s="69">
        <f t="shared" si="378"/>
        <v>0</v>
      </c>
      <c r="Z81" s="69">
        <f t="shared" si="379"/>
        <v>0</v>
      </c>
      <c r="AA81" s="69">
        <f t="shared" si="380"/>
        <v>-0.12868954666298227</v>
      </c>
      <c r="AB81" s="69">
        <f t="shared" si="381"/>
        <v>0</v>
      </c>
      <c r="AC81" s="69">
        <f t="shared" si="382"/>
        <v>434.11124650348489</v>
      </c>
      <c r="AD81" s="69">
        <f t="shared" si="383"/>
        <v>0</v>
      </c>
      <c r="AE81" s="69">
        <f t="shared" si="384"/>
        <v>-2.5999999999999999E-3</v>
      </c>
      <c r="AF81" s="69">
        <f t="shared" si="385"/>
        <v>0</v>
      </c>
      <c r="AG81" s="69">
        <f t="shared" si="386"/>
        <v>8.7689655949590689E-2</v>
      </c>
      <c r="AH81" s="69">
        <f t="shared" si="387"/>
        <v>0</v>
      </c>
      <c r="AI81" s="69">
        <f t="shared" si="388"/>
        <v>434.11133620339331</v>
      </c>
      <c r="AJ81" s="69">
        <f t="shared" si="389"/>
        <v>0</v>
      </c>
      <c r="AK81" s="69">
        <f t="shared" si="390"/>
        <v>2.5999999999999999E-3</v>
      </c>
      <c r="AL81" s="69">
        <f t="shared" si="391"/>
        <v>0</v>
      </c>
      <c r="AM81" s="69">
        <f t="shared" si="392"/>
        <v>30.862743720830263</v>
      </c>
      <c r="AN81" s="69">
        <f t="shared" si="393"/>
        <v>0</v>
      </c>
      <c r="AO81" s="69">
        <f t="shared" si="394"/>
        <v>834.78342477783917</v>
      </c>
      <c r="AP81" s="69">
        <f t="shared" si="395"/>
        <v>0</v>
      </c>
      <c r="AQ81" s="69">
        <f t="shared" si="396"/>
        <v>3.9895783239637578E-2</v>
      </c>
      <c r="AR81" s="69">
        <f t="shared" si="397"/>
        <v>0</v>
      </c>
      <c r="AS81" s="69">
        <f t="shared" si="398"/>
        <v>30.862743720830263</v>
      </c>
      <c r="AT81" s="69">
        <f t="shared" si="399"/>
        <v>-2.7433985210557714</v>
      </c>
      <c r="AU81" s="69">
        <f t="shared" si="400"/>
        <v>2829.2753691333819</v>
      </c>
      <c r="AV81" s="69">
        <f t="shared" si="401"/>
        <v>3.6499999999999998E-4</v>
      </c>
      <c r="AW81" s="69">
        <f t="shared" si="402"/>
        <v>3.9895783239637578E-2</v>
      </c>
      <c r="AX81" s="69">
        <f t="shared" si="403"/>
        <v>0</v>
      </c>
      <c r="AY81" s="69">
        <f t="shared" si="404"/>
        <v>52.617058375333045</v>
      </c>
      <c r="AZ81" s="69">
        <f t="shared" si="405"/>
        <v>0.11</v>
      </c>
      <c r="BA81" s="69">
        <f t="shared" si="406"/>
        <v>-503.60823381624488</v>
      </c>
      <c r="BB81" s="69">
        <f t="shared" si="407"/>
        <v>0</v>
      </c>
      <c r="BC81" s="69">
        <f t="shared" si="408"/>
        <v>3.1451740692148851E-2</v>
      </c>
      <c r="BD81" s="69">
        <f t="shared" si="409"/>
        <v>0</v>
      </c>
      <c r="BE81" s="21"/>
    </row>
    <row r="82" spans="1:57">
      <c r="A82" s="55" t="str">
        <f t="shared" si="37"/>
        <v>SEP-1.2830.T6</v>
      </c>
      <c r="B82" s="55" t="str">
        <f t="shared" si="0"/>
        <v>MID_XTD6_SEP-1</v>
      </c>
      <c r="C82" s="2" t="s">
        <v>184</v>
      </c>
      <c r="D82" s="2" t="s">
        <v>410</v>
      </c>
      <c r="E82" s="2" t="s">
        <v>408</v>
      </c>
      <c r="F82" s="2" t="s">
        <v>408</v>
      </c>
      <c r="G82" s="2" t="s">
        <v>139</v>
      </c>
      <c r="H82" s="2">
        <v>1</v>
      </c>
      <c r="I82" s="1"/>
      <c r="J82" s="1"/>
      <c r="K82" s="2">
        <v>73</v>
      </c>
      <c r="L82" s="1" t="s">
        <v>353</v>
      </c>
      <c r="M82" s="1"/>
      <c r="N82" s="1"/>
      <c r="O82" s="98">
        <v>-7.0000000000000007E-2</v>
      </c>
      <c r="P82" s="98">
        <v>0</v>
      </c>
      <c r="Q82" s="98">
        <v>435.11143200000004</v>
      </c>
      <c r="R82" s="98">
        <v>0</v>
      </c>
      <c r="S82" s="98">
        <v>0</v>
      </c>
      <c r="T82" s="98">
        <v>0</v>
      </c>
      <c r="U82" s="69">
        <f t="shared" si="374"/>
        <v>-4.5000000000000005E-2</v>
      </c>
      <c r="V82" s="69">
        <f t="shared" si="375"/>
        <v>0</v>
      </c>
      <c r="W82" s="69">
        <f t="shared" si="376"/>
        <v>435.11143200000004</v>
      </c>
      <c r="X82" s="69">
        <f t="shared" si="377"/>
        <v>0</v>
      </c>
      <c r="Y82" s="69">
        <f t="shared" si="378"/>
        <v>0</v>
      </c>
      <c r="Z82" s="69">
        <f t="shared" si="379"/>
        <v>0</v>
      </c>
      <c r="AA82" s="69">
        <f t="shared" si="380"/>
        <v>-0.16228943895370898</v>
      </c>
      <c r="AB82" s="69">
        <f t="shared" si="381"/>
        <v>0</v>
      </c>
      <c r="AC82" s="69">
        <f t="shared" si="382"/>
        <v>435.1111625235776</v>
      </c>
      <c r="AD82" s="69">
        <f t="shared" si="383"/>
        <v>0</v>
      </c>
      <c r="AE82" s="69">
        <f t="shared" si="384"/>
        <v>-2.5999999999999999E-3</v>
      </c>
      <c r="AF82" s="69">
        <f t="shared" si="385"/>
        <v>0</v>
      </c>
      <c r="AG82" s="69">
        <f t="shared" si="386"/>
        <v>5.9289757800199315E-2</v>
      </c>
      <c r="AH82" s="69">
        <f t="shared" si="387"/>
        <v>0</v>
      </c>
      <c r="AI82" s="69">
        <f t="shared" si="388"/>
        <v>435.11141342330444</v>
      </c>
      <c r="AJ82" s="69">
        <f t="shared" si="389"/>
        <v>0</v>
      </c>
      <c r="AK82" s="69">
        <f t="shared" si="390"/>
        <v>2.5999999999999999E-3</v>
      </c>
      <c r="AL82" s="69">
        <f t="shared" si="391"/>
        <v>0</v>
      </c>
      <c r="AM82" s="69">
        <f t="shared" si="392"/>
        <v>30.871653589069251</v>
      </c>
      <c r="AN82" s="69">
        <f t="shared" si="393"/>
        <v>0</v>
      </c>
      <c r="AO82" s="69">
        <f t="shared" si="394"/>
        <v>835.78386548785056</v>
      </c>
      <c r="AP82" s="69">
        <f t="shared" si="395"/>
        <v>0</v>
      </c>
      <c r="AQ82" s="69">
        <f t="shared" si="396"/>
        <v>3.9895783239637578E-2</v>
      </c>
      <c r="AR82" s="69">
        <f t="shared" si="397"/>
        <v>0</v>
      </c>
      <c r="AS82" s="69">
        <f t="shared" si="398"/>
        <v>30.871653589069251</v>
      </c>
      <c r="AT82" s="69">
        <f t="shared" si="399"/>
        <v>-2.7437638048404804</v>
      </c>
      <c r="AU82" s="69">
        <f t="shared" si="400"/>
        <v>2830.2758097767064</v>
      </c>
      <c r="AV82" s="69">
        <f t="shared" si="401"/>
        <v>3.6499999999999998E-4</v>
      </c>
      <c r="AW82" s="69">
        <f t="shared" si="402"/>
        <v>3.9895783239637578E-2</v>
      </c>
      <c r="AX82" s="69">
        <f t="shared" si="403"/>
        <v>0</v>
      </c>
      <c r="AY82" s="69">
        <f t="shared" si="404"/>
        <v>52.617520262397122</v>
      </c>
      <c r="AZ82" s="69">
        <f t="shared" si="405"/>
        <v>0.11</v>
      </c>
      <c r="BA82" s="69">
        <f t="shared" si="406"/>
        <v>-502.60775353824812</v>
      </c>
      <c r="BB82" s="69">
        <f t="shared" si="407"/>
        <v>0</v>
      </c>
      <c r="BC82" s="69">
        <f t="shared" si="408"/>
        <v>3.1451740692148851E-2</v>
      </c>
      <c r="BD82" s="69">
        <f t="shared" si="409"/>
        <v>0</v>
      </c>
      <c r="BE82" s="21"/>
    </row>
    <row r="83" spans="1:57" s="55" customFormat="1">
      <c r="A83" s="55" t="str">
        <f t="shared" si="37"/>
        <v>PIPE.2834.T6</v>
      </c>
      <c r="B83" s="55" t="str">
        <f t="shared" si="0"/>
        <v>MID_XTD6_PIPE</v>
      </c>
      <c r="C83" s="2" t="s">
        <v>184</v>
      </c>
      <c r="D83" s="2" t="s">
        <v>410</v>
      </c>
      <c r="E83" s="2" t="s">
        <v>408</v>
      </c>
      <c r="F83" s="2" t="s">
        <v>408</v>
      </c>
      <c r="G83" s="2" t="s">
        <v>148</v>
      </c>
      <c r="H83" s="2"/>
      <c r="I83" s="1"/>
      <c r="J83" s="1"/>
      <c r="K83" s="2">
        <v>73</v>
      </c>
      <c r="L83" s="1" t="s">
        <v>354</v>
      </c>
      <c r="M83" s="1"/>
      <c r="N83" s="1"/>
      <c r="O83" s="98">
        <v>1.7749999999999998E-2</v>
      </c>
      <c r="P83" s="98">
        <v>0</v>
      </c>
      <c r="Q83" s="98">
        <v>438.86099999999999</v>
      </c>
      <c r="R83" s="98">
        <v>0</v>
      </c>
      <c r="S83" s="98">
        <v>0</v>
      </c>
      <c r="T83" s="98">
        <v>0</v>
      </c>
      <c r="U83" s="69">
        <f t="shared" si="374"/>
        <v>4.2749999999999996E-2</v>
      </c>
      <c r="V83" s="69">
        <f t="shared" si="375"/>
        <v>0</v>
      </c>
      <c r="W83" s="69">
        <f t="shared" si="376"/>
        <v>438.86099999999999</v>
      </c>
      <c r="X83" s="69">
        <f t="shared" si="377"/>
        <v>0</v>
      </c>
      <c r="Y83" s="69">
        <f t="shared" si="378"/>
        <v>0</v>
      </c>
      <c r="Z83" s="69">
        <f t="shared" si="379"/>
        <v>0</v>
      </c>
      <c r="AA83" s="69">
        <f t="shared" si="380"/>
        <v>-8.428860136481095E-2</v>
      </c>
      <c r="AB83" s="69">
        <f t="shared" si="381"/>
        <v>0</v>
      </c>
      <c r="AC83" s="69">
        <f t="shared" si="382"/>
        <v>438.86094599978782</v>
      </c>
      <c r="AD83" s="69">
        <f t="shared" si="383"/>
        <v>0</v>
      </c>
      <c r="AE83" s="69">
        <f t="shared" si="384"/>
        <v>-2.5999999999999999E-3</v>
      </c>
      <c r="AF83" s="69">
        <f t="shared" si="385"/>
        <v>0</v>
      </c>
      <c r="AG83" s="69">
        <f t="shared" si="386"/>
        <v>0.15678832702163548</v>
      </c>
      <c r="AH83" s="69">
        <f t="shared" si="387"/>
        <v>0</v>
      </c>
      <c r="AI83" s="69">
        <f t="shared" si="388"/>
        <v>438.86074060002875</v>
      </c>
      <c r="AJ83" s="69">
        <f t="shared" si="389"/>
        <v>0</v>
      </c>
      <c r="AK83" s="69">
        <f t="shared" si="390"/>
        <v>2.5999999999999999E-3</v>
      </c>
      <c r="AL83" s="69">
        <f t="shared" si="391"/>
        <v>0</v>
      </c>
      <c r="AM83" s="69">
        <f t="shared" si="392"/>
        <v>31.108886035392697</v>
      </c>
      <c r="AN83" s="69">
        <f t="shared" si="393"/>
        <v>0</v>
      </c>
      <c r="AO83" s="69">
        <f t="shared" si="394"/>
        <v>839.52694991323233</v>
      </c>
      <c r="AP83" s="69">
        <f t="shared" si="395"/>
        <v>0</v>
      </c>
      <c r="AQ83" s="69">
        <f t="shared" si="396"/>
        <v>3.9895783239637578E-2</v>
      </c>
      <c r="AR83" s="69">
        <f t="shared" si="397"/>
        <v>0</v>
      </c>
      <c r="AS83" s="69">
        <f t="shared" si="398"/>
        <v>31.108886035392697</v>
      </c>
      <c r="AT83" s="69">
        <f t="shared" si="399"/>
        <v>-2.7451304905737857</v>
      </c>
      <c r="AU83" s="69">
        <f t="shared" si="400"/>
        <v>2834.0188939525842</v>
      </c>
      <c r="AV83" s="69">
        <f t="shared" si="401"/>
        <v>3.6499999999999998E-4</v>
      </c>
      <c r="AW83" s="69">
        <f t="shared" si="402"/>
        <v>3.9895783239637578E-2</v>
      </c>
      <c r="AX83" s="69">
        <f t="shared" si="403"/>
        <v>0</v>
      </c>
      <c r="AY83" s="69">
        <f t="shared" si="404"/>
        <v>52.823137862669512</v>
      </c>
      <c r="AZ83" s="69">
        <f t="shared" si="405"/>
        <v>0.11</v>
      </c>
      <c r="BA83" s="69">
        <f t="shared" si="406"/>
        <v>-498.86279937943891</v>
      </c>
      <c r="BB83" s="69">
        <f t="shared" si="407"/>
        <v>0</v>
      </c>
      <c r="BC83" s="69">
        <f t="shared" si="408"/>
        <v>3.1451740692148851E-2</v>
      </c>
      <c r="BD83" s="69">
        <f t="shared" si="409"/>
        <v>0</v>
      </c>
      <c r="BE83" s="1"/>
    </row>
    <row r="84" spans="1:57" s="55" customFormat="1">
      <c r="A84" s="55" t="str">
        <f t="shared" si="37"/>
        <v>PIPE.2837.T6</v>
      </c>
      <c r="B84" s="55" t="str">
        <f t="shared" si="0"/>
        <v>MID_XTD6_PIPE</v>
      </c>
      <c r="C84" s="2" t="s">
        <v>184</v>
      </c>
      <c r="D84" s="2" t="s">
        <v>410</v>
      </c>
      <c r="E84" s="2" t="s">
        <v>408</v>
      </c>
      <c r="F84" s="2" t="s">
        <v>408</v>
      </c>
      <c r="G84" s="2" t="s">
        <v>148</v>
      </c>
      <c r="H84" s="2"/>
      <c r="I84" s="1"/>
      <c r="J84" s="1"/>
      <c r="K84" s="2">
        <v>73</v>
      </c>
      <c r="L84" s="1" t="s">
        <v>354</v>
      </c>
      <c r="M84" s="1"/>
      <c r="N84" s="1"/>
      <c r="O84" s="98">
        <v>2.291E-2</v>
      </c>
      <c r="P84" s="98">
        <v>0</v>
      </c>
      <c r="Q84" s="98">
        <v>442.31198999999998</v>
      </c>
      <c r="R84" s="98">
        <v>0</v>
      </c>
      <c r="S84" s="98">
        <v>0</v>
      </c>
      <c r="T84" s="98">
        <v>0</v>
      </c>
      <c r="U84" s="69">
        <f t="shared" si="374"/>
        <v>4.7910000000000001E-2</v>
      </c>
      <c r="V84" s="69">
        <f t="shared" si="375"/>
        <v>0</v>
      </c>
      <c r="W84" s="69">
        <f t="shared" si="376"/>
        <v>442.31198999999998</v>
      </c>
      <c r="X84" s="69">
        <f t="shared" si="377"/>
        <v>0</v>
      </c>
      <c r="Y84" s="69">
        <f t="shared" si="378"/>
        <v>0</v>
      </c>
      <c r="Z84" s="69">
        <f t="shared" si="379"/>
        <v>0</v>
      </c>
      <c r="AA84" s="69">
        <f t="shared" si="380"/>
        <v>-8.8101182696504493E-2</v>
      </c>
      <c r="AB84" s="69">
        <f t="shared" si="381"/>
        <v>0</v>
      </c>
      <c r="AC84" s="69">
        <f t="shared" si="382"/>
        <v>442.31193775143305</v>
      </c>
      <c r="AD84" s="69">
        <f t="shared" si="383"/>
        <v>0</v>
      </c>
      <c r="AE84" s="69">
        <f t="shared" si="384"/>
        <v>-2.5999999999999999E-3</v>
      </c>
      <c r="AF84" s="69">
        <f t="shared" si="385"/>
        <v>0</v>
      </c>
      <c r="AG84" s="69">
        <f t="shared" si="386"/>
        <v>0.17092087347174864</v>
      </c>
      <c r="AH84" s="69">
        <f t="shared" si="387"/>
        <v>0</v>
      </c>
      <c r="AI84" s="69">
        <f t="shared" si="388"/>
        <v>442.31170551970422</v>
      </c>
      <c r="AJ84" s="69">
        <f t="shared" si="389"/>
        <v>0</v>
      </c>
      <c r="AK84" s="69">
        <f t="shared" si="390"/>
        <v>2.5999999999999999E-3</v>
      </c>
      <c r="AL84" s="69">
        <f t="shared" si="391"/>
        <v>0</v>
      </c>
      <c r="AM84" s="69">
        <f t="shared" si="392"/>
        <v>31.251685357740218</v>
      </c>
      <c r="AN84" s="69">
        <f t="shared" si="393"/>
        <v>0</v>
      </c>
      <c r="AO84" s="69">
        <f t="shared" si="394"/>
        <v>842.97498804516135</v>
      </c>
      <c r="AP84" s="69">
        <f t="shared" si="395"/>
        <v>0</v>
      </c>
      <c r="AQ84" s="69">
        <f t="shared" si="396"/>
        <v>3.9895783239637578E-2</v>
      </c>
      <c r="AR84" s="69">
        <f t="shared" si="397"/>
        <v>0</v>
      </c>
      <c r="AS84" s="69">
        <f t="shared" si="398"/>
        <v>31.251685357740218</v>
      </c>
      <c r="AT84" s="69">
        <f t="shared" si="399"/>
        <v>-2.7463894481572275</v>
      </c>
      <c r="AU84" s="69">
        <f t="shared" si="400"/>
        <v>2837.4669318546757</v>
      </c>
      <c r="AV84" s="69">
        <f t="shared" si="401"/>
        <v>3.6499999999999998E-4</v>
      </c>
      <c r="AW84" s="69">
        <f t="shared" si="402"/>
        <v>3.9895783239637578E-2</v>
      </c>
      <c r="AX84" s="69">
        <f t="shared" si="403"/>
        <v>0</v>
      </c>
      <c r="AY84" s="69">
        <f t="shared" si="404"/>
        <v>52.936817059423184</v>
      </c>
      <c r="AZ84" s="69">
        <f t="shared" si="405"/>
        <v>0.11</v>
      </c>
      <c r="BA84" s="69">
        <f t="shared" si="406"/>
        <v>-495.41367838331183</v>
      </c>
      <c r="BB84" s="69">
        <f t="shared" si="407"/>
        <v>0</v>
      </c>
      <c r="BC84" s="69">
        <f t="shared" si="408"/>
        <v>3.1451740692148851E-2</v>
      </c>
      <c r="BD84" s="69">
        <f t="shared" si="409"/>
        <v>0</v>
      </c>
      <c r="BE84" s="1"/>
    </row>
    <row r="85" spans="1:57" s="55" customFormat="1">
      <c r="A85" s="55" t="str">
        <f t="shared" si="37"/>
        <v>PIPE.2839.T6</v>
      </c>
      <c r="B85" s="55" t="str">
        <f t="shared" si="0"/>
        <v>MID_XTD6_PIPE</v>
      </c>
      <c r="C85" s="2" t="s">
        <v>184</v>
      </c>
      <c r="D85" s="2" t="s">
        <v>410</v>
      </c>
      <c r="E85" s="2" t="s">
        <v>408</v>
      </c>
      <c r="F85" s="2" t="s">
        <v>408</v>
      </c>
      <c r="G85" s="2" t="s">
        <v>148</v>
      </c>
      <c r="H85" s="2"/>
      <c r="I85" s="1"/>
      <c r="J85" s="1"/>
      <c r="K85" s="2">
        <v>73</v>
      </c>
      <c r="L85" s="1" t="s">
        <v>354</v>
      </c>
      <c r="M85" s="1"/>
      <c r="N85" s="1"/>
      <c r="O85" s="98">
        <v>2.4629999999999999E-2</v>
      </c>
      <c r="P85" s="98">
        <v>0</v>
      </c>
      <c r="Q85" s="98">
        <v>443.46598999999998</v>
      </c>
      <c r="R85" s="98">
        <v>0</v>
      </c>
      <c r="S85" s="98">
        <v>0</v>
      </c>
      <c r="T85" s="98">
        <v>0</v>
      </c>
      <c r="U85" s="69">
        <f t="shared" si="374"/>
        <v>4.9630000000000001E-2</v>
      </c>
      <c r="V85" s="69">
        <f t="shared" si="375"/>
        <v>0</v>
      </c>
      <c r="W85" s="69">
        <f t="shared" si="376"/>
        <v>443.46598999999998</v>
      </c>
      <c r="X85" s="69">
        <f t="shared" si="377"/>
        <v>0</v>
      </c>
      <c r="Y85" s="69">
        <f t="shared" si="378"/>
        <v>0</v>
      </c>
      <c r="Z85" s="69">
        <f t="shared" si="379"/>
        <v>0</v>
      </c>
      <c r="AA85" s="69">
        <f t="shared" si="380"/>
        <v>-8.9381585129651664E-2</v>
      </c>
      <c r="AB85" s="69">
        <f t="shared" si="381"/>
        <v>0</v>
      </c>
      <c r="AC85" s="69">
        <f t="shared" si="382"/>
        <v>443.46593832291018</v>
      </c>
      <c r="AD85" s="69">
        <f t="shared" si="383"/>
        <v>0</v>
      </c>
      <c r="AE85" s="69">
        <f t="shared" si="384"/>
        <v>-2.5999999999999999E-3</v>
      </c>
      <c r="AF85" s="69">
        <f t="shared" si="385"/>
        <v>0</v>
      </c>
      <c r="AG85" s="69">
        <f t="shared" si="386"/>
        <v>0.17564126427770238</v>
      </c>
      <c r="AH85" s="69">
        <f t="shared" si="387"/>
        <v>0</v>
      </c>
      <c r="AI85" s="69">
        <f t="shared" si="388"/>
        <v>443.46569714719146</v>
      </c>
      <c r="AJ85" s="69">
        <f t="shared" si="389"/>
        <v>0</v>
      </c>
      <c r="AK85" s="69">
        <f t="shared" si="390"/>
        <v>2.5999999999999999E-3</v>
      </c>
      <c r="AL85" s="69">
        <f t="shared" si="391"/>
        <v>0</v>
      </c>
      <c r="AM85" s="69">
        <f t="shared" si="392"/>
        <v>31.299431510542153</v>
      </c>
      <c r="AN85" s="69">
        <f t="shared" si="393"/>
        <v>0</v>
      </c>
      <c r="AO85" s="69">
        <f t="shared" si="394"/>
        <v>844.1280011688043</v>
      </c>
      <c r="AP85" s="69">
        <f t="shared" si="395"/>
        <v>0</v>
      </c>
      <c r="AQ85" s="69">
        <f t="shared" si="396"/>
        <v>3.9895783239637578E-2</v>
      </c>
      <c r="AR85" s="69">
        <f t="shared" si="397"/>
        <v>0</v>
      </c>
      <c r="AS85" s="69">
        <f t="shared" si="398"/>
        <v>31.299431510542153</v>
      </c>
      <c r="AT85" s="69">
        <f t="shared" si="399"/>
        <v>-2.7468104396196993</v>
      </c>
      <c r="AU85" s="69">
        <f t="shared" si="400"/>
        <v>2838.6199449014621</v>
      </c>
      <c r="AV85" s="69">
        <f t="shared" si="401"/>
        <v>3.6499999999999998E-4</v>
      </c>
      <c r="AW85" s="69">
        <f t="shared" si="402"/>
        <v>3.9895783239637578E-2</v>
      </c>
      <c r="AX85" s="69">
        <f t="shared" si="403"/>
        <v>0</v>
      </c>
      <c r="AY85" s="69">
        <f t="shared" si="404"/>
        <v>52.974825533866579</v>
      </c>
      <c r="AZ85" s="69">
        <f t="shared" si="405"/>
        <v>0.11</v>
      </c>
      <c r="BA85" s="69">
        <f t="shared" si="406"/>
        <v>-494.26030319965702</v>
      </c>
      <c r="BB85" s="69">
        <f t="shared" si="407"/>
        <v>0</v>
      </c>
      <c r="BC85" s="69">
        <f t="shared" si="408"/>
        <v>3.1451740692148851E-2</v>
      </c>
      <c r="BD85" s="69">
        <f t="shared" si="409"/>
        <v>0</v>
      </c>
      <c r="BE85" s="1"/>
    </row>
    <row r="86" spans="1:57" s="55" customFormat="1">
      <c r="A86" s="55" t="str">
        <f t="shared" si="37"/>
        <v>PIPE.2842.T6</v>
      </c>
      <c r="B86" s="55" t="str">
        <f t="shared" si="0"/>
        <v>MID_XTD6_PIPE</v>
      </c>
      <c r="C86" s="2" t="s">
        <v>184</v>
      </c>
      <c r="D86" s="2" t="s">
        <v>410</v>
      </c>
      <c r="E86" s="2" t="s">
        <v>408</v>
      </c>
      <c r="F86" s="2" t="s">
        <v>408</v>
      </c>
      <c r="G86" s="2" t="s">
        <v>148</v>
      </c>
      <c r="H86" s="2"/>
      <c r="I86" s="1"/>
      <c r="J86" s="1"/>
      <c r="K86" s="2">
        <v>73</v>
      </c>
      <c r="L86" s="1" t="s">
        <v>354</v>
      </c>
      <c r="M86" s="1"/>
      <c r="N86" s="1"/>
      <c r="O86" s="98">
        <v>2.912E-2</v>
      </c>
      <c r="P86" s="98">
        <v>0</v>
      </c>
      <c r="Q86" s="98">
        <v>446.46598999999998</v>
      </c>
      <c r="R86" s="98">
        <v>0</v>
      </c>
      <c r="S86" s="98">
        <v>0</v>
      </c>
      <c r="T86" s="98">
        <v>0</v>
      </c>
      <c r="U86" s="69">
        <f t="shared" si="374"/>
        <v>5.4120000000000001E-2</v>
      </c>
      <c r="V86" s="69">
        <f t="shared" si="375"/>
        <v>0</v>
      </c>
      <c r="W86" s="69">
        <f t="shared" si="376"/>
        <v>446.46598999999998</v>
      </c>
      <c r="X86" s="69">
        <f t="shared" si="377"/>
        <v>0</v>
      </c>
      <c r="Y86" s="69">
        <f t="shared" si="378"/>
        <v>0</v>
      </c>
      <c r="Z86" s="69">
        <f t="shared" si="379"/>
        <v>0</v>
      </c>
      <c r="AA86" s="69">
        <f t="shared" si="380"/>
        <v>-9.2691591517846089E-2</v>
      </c>
      <c r="AB86" s="69">
        <f t="shared" si="381"/>
        <v>0</v>
      </c>
      <c r="AC86" s="69">
        <f t="shared" si="382"/>
        <v>446.46593985690276</v>
      </c>
      <c r="AD86" s="69">
        <f t="shared" si="383"/>
        <v>0</v>
      </c>
      <c r="AE86" s="69">
        <f t="shared" si="384"/>
        <v>-2.5999999999999999E-3</v>
      </c>
      <c r="AF86" s="69">
        <f t="shared" si="385"/>
        <v>0</v>
      </c>
      <c r="AG86" s="69">
        <f t="shared" si="386"/>
        <v>0.18793124031351391</v>
      </c>
      <c r="AH86" s="69">
        <f t="shared" si="387"/>
        <v>0</v>
      </c>
      <c r="AI86" s="69">
        <f t="shared" si="388"/>
        <v>446.4656753332103</v>
      </c>
      <c r="AJ86" s="69">
        <f t="shared" si="389"/>
        <v>0</v>
      </c>
      <c r="AK86" s="69">
        <f t="shared" si="390"/>
        <v>2.5999999999999999E-3</v>
      </c>
      <c r="AL86" s="69">
        <f t="shared" si="391"/>
        <v>0</v>
      </c>
      <c r="AM86" s="69">
        <f t="shared" si="392"/>
        <v>31.423573539423803</v>
      </c>
      <c r="AN86" s="69">
        <f t="shared" si="393"/>
        <v>0</v>
      </c>
      <c r="AO86" s="69">
        <f t="shared" si="394"/>
        <v>847.12543489063432</v>
      </c>
      <c r="AP86" s="69">
        <f t="shared" si="395"/>
        <v>0</v>
      </c>
      <c r="AQ86" s="69">
        <f t="shared" si="396"/>
        <v>3.9895783239637578E-2</v>
      </c>
      <c r="AR86" s="69">
        <f t="shared" si="397"/>
        <v>0</v>
      </c>
      <c r="AS86" s="69">
        <f t="shared" si="398"/>
        <v>31.423573539423803</v>
      </c>
      <c r="AT86" s="69">
        <f t="shared" si="399"/>
        <v>-2.7479048712270586</v>
      </c>
      <c r="AU86" s="69">
        <f t="shared" si="400"/>
        <v>2841.6173784234911</v>
      </c>
      <c r="AV86" s="69">
        <f t="shared" si="401"/>
        <v>3.6499999999999998E-4</v>
      </c>
      <c r="AW86" s="69">
        <f t="shared" si="402"/>
        <v>3.9895783239637578E-2</v>
      </c>
      <c r="AX86" s="69">
        <f t="shared" si="403"/>
        <v>0</v>
      </c>
      <c r="AY86" s="69">
        <f t="shared" si="404"/>
        <v>53.07365297989503</v>
      </c>
      <c r="AZ86" s="69">
        <f t="shared" si="405"/>
        <v>0.11</v>
      </c>
      <c r="BA86" s="69">
        <f t="shared" si="406"/>
        <v>-491.26192809036695</v>
      </c>
      <c r="BB86" s="69">
        <f t="shared" si="407"/>
        <v>0</v>
      </c>
      <c r="BC86" s="69">
        <f t="shared" si="408"/>
        <v>3.1451740692148851E-2</v>
      </c>
      <c r="BD86" s="69">
        <f t="shared" si="409"/>
        <v>0</v>
      </c>
      <c r="BE86" s="1"/>
    </row>
    <row r="87" spans="1:57" s="55" customFormat="1">
      <c r="A87" s="55" t="str">
        <f t="shared" si="37"/>
        <v>PIPE.2843.T6</v>
      </c>
      <c r="B87" s="55" t="str">
        <f t="shared" si="0"/>
        <v>MID_XTD6_PIPE</v>
      </c>
      <c r="C87" s="2" t="s">
        <v>184</v>
      </c>
      <c r="D87" s="2" t="s">
        <v>410</v>
      </c>
      <c r="E87" s="2" t="s">
        <v>408</v>
      </c>
      <c r="F87" s="2" t="s">
        <v>408</v>
      </c>
      <c r="G87" s="2" t="s">
        <v>148</v>
      </c>
      <c r="H87" s="2"/>
      <c r="I87" s="1"/>
      <c r="J87" s="1"/>
      <c r="K87" s="2">
        <v>73</v>
      </c>
      <c r="L87" s="1" t="s">
        <v>354</v>
      </c>
      <c r="M87" s="1"/>
      <c r="N87" s="1"/>
      <c r="O87" s="98">
        <v>3.0620000000000001E-2</v>
      </c>
      <c r="P87" s="98">
        <v>0</v>
      </c>
      <c r="Q87" s="98">
        <v>447.46598999999998</v>
      </c>
      <c r="R87" s="98">
        <v>0</v>
      </c>
      <c r="S87" s="98">
        <v>0</v>
      </c>
      <c r="T87" s="98">
        <v>0</v>
      </c>
      <c r="U87" s="69">
        <f t="shared" si="374"/>
        <v>5.5620000000000003E-2</v>
      </c>
      <c r="V87" s="69">
        <f t="shared" si="375"/>
        <v>0</v>
      </c>
      <c r="W87" s="69">
        <f t="shared" si="376"/>
        <v>447.46598999999998</v>
      </c>
      <c r="X87" s="69">
        <f t="shared" si="377"/>
        <v>0</v>
      </c>
      <c r="Y87" s="69">
        <f t="shared" si="378"/>
        <v>0</v>
      </c>
      <c r="Z87" s="69">
        <f t="shared" si="379"/>
        <v>0</v>
      </c>
      <c r="AA87" s="69">
        <f t="shared" si="380"/>
        <v>-9.3791593658510891E-2</v>
      </c>
      <c r="AB87" s="69">
        <f t="shared" si="381"/>
        <v>0</v>
      </c>
      <c r="AC87" s="69">
        <f t="shared" si="382"/>
        <v>447.46594037690028</v>
      </c>
      <c r="AD87" s="69">
        <f t="shared" si="383"/>
        <v>0</v>
      </c>
      <c r="AE87" s="69">
        <f t="shared" si="384"/>
        <v>-2.5999999999999999E-3</v>
      </c>
      <c r="AF87" s="69">
        <f t="shared" si="385"/>
        <v>0</v>
      </c>
      <c r="AG87" s="69">
        <f t="shared" si="386"/>
        <v>0.19203123231418442</v>
      </c>
      <c r="AH87" s="69">
        <f t="shared" si="387"/>
        <v>0</v>
      </c>
      <c r="AI87" s="69">
        <f t="shared" si="388"/>
        <v>447.46566805321663</v>
      </c>
      <c r="AJ87" s="69">
        <f t="shared" si="389"/>
        <v>0</v>
      </c>
      <c r="AK87" s="69">
        <f t="shared" si="390"/>
        <v>2.5999999999999999E-3</v>
      </c>
      <c r="AL87" s="69">
        <f t="shared" si="391"/>
        <v>0</v>
      </c>
      <c r="AM87" s="69">
        <f t="shared" si="392"/>
        <v>31.46495754639858</v>
      </c>
      <c r="AN87" s="69">
        <f t="shared" si="393"/>
        <v>0</v>
      </c>
      <c r="AO87" s="69">
        <f t="shared" si="394"/>
        <v>848.12457933162727</v>
      </c>
      <c r="AP87" s="69">
        <f t="shared" si="395"/>
        <v>0</v>
      </c>
      <c r="AQ87" s="69">
        <f t="shared" si="396"/>
        <v>3.9895783239637578E-2</v>
      </c>
      <c r="AR87" s="69">
        <f t="shared" si="397"/>
        <v>0</v>
      </c>
      <c r="AS87" s="69">
        <f t="shared" si="398"/>
        <v>31.46495754639858</v>
      </c>
      <c r="AT87" s="69">
        <f t="shared" si="399"/>
        <v>-2.7482696817143015</v>
      </c>
      <c r="AU87" s="69">
        <f t="shared" si="400"/>
        <v>2842.6165227978836</v>
      </c>
      <c r="AV87" s="69">
        <f t="shared" si="401"/>
        <v>3.6499999999999998E-4</v>
      </c>
      <c r="AW87" s="69">
        <f t="shared" si="402"/>
        <v>3.9895783239637578E-2</v>
      </c>
      <c r="AX87" s="69">
        <f t="shared" si="403"/>
        <v>0</v>
      </c>
      <c r="AY87" s="69">
        <f t="shared" si="404"/>
        <v>53.106598793589299</v>
      </c>
      <c r="AZ87" s="69">
        <f t="shared" si="405"/>
        <v>0.11</v>
      </c>
      <c r="BA87" s="69">
        <f t="shared" si="406"/>
        <v>-490.26246982542517</v>
      </c>
      <c r="BB87" s="69">
        <f t="shared" si="407"/>
        <v>0</v>
      </c>
      <c r="BC87" s="69">
        <f t="shared" si="408"/>
        <v>3.1451740692148851E-2</v>
      </c>
      <c r="BD87" s="69">
        <f t="shared" si="409"/>
        <v>0</v>
      </c>
      <c r="BE87" s="1"/>
    </row>
    <row r="88" spans="1:57" s="55" customFormat="1">
      <c r="A88" s="55" t="str">
        <f t="shared" si="37"/>
        <v>PIPE.2845.T6</v>
      </c>
      <c r="B88" s="55" t="str">
        <f t="shared" si="0"/>
        <v>MID_XTD6_PIPE</v>
      </c>
      <c r="C88" s="2" t="s">
        <v>184</v>
      </c>
      <c r="D88" s="2" t="s">
        <v>410</v>
      </c>
      <c r="E88" s="2" t="s">
        <v>408</v>
      </c>
      <c r="F88" s="2" t="s">
        <v>408</v>
      </c>
      <c r="G88" s="2" t="s">
        <v>148</v>
      </c>
      <c r="H88" s="2"/>
      <c r="I88" s="1"/>
      <c r="J88" s="1"/>
      <c r="K88" s="2">
        <v>73</v>
      </c>
      <c r="L88" s="1" t="s">
        <v>354</v>
      </c>
      <c r="M88" s="1"/>
      <c r="N88" s="1"/>
      <c r="O88" s="98">
        <v>3.406E-2</v>
      </c>
      <c r="P88" s="98">
        <v>0</v>
      </c>
      <c r="Q88" s="98">
        <v>449.76598999999999</v>
      </c>
      <c r="R88" s="98">
        <v>0</v>
      </c>
      <c r="S88" s="98">
        <v>0</v>
      </c>
      <c r="T88" s="98">
        <v>0</v>
      </c>
      <c r="U88" s="69">
        <f t="shared" si="374"/>
        <v>5.9060000000000001E-2</v>
      </c>
      <c r="V88" s="69">
        <f t="shared" si="375"/>
        <v>0</v>
      </c>
      <c r="W88" s="69">
        <f t="shared" si="376"/>
        <v>449.76598999999999</v>
      </c>
      <c r="X88" s="69">
        <f t="shared" si="377"/>
        <v>0</v>
      </c>
      <c r="Y88" s="69">
        <f t="shared" si="378"/>
        <v>0</v>
      </c>
      <c r="Z88" s="69">
        <f t="shared" si="379"/>
        <v>0</v>
      </c>
      <c r="AA88" s="69">
        <f t="shared" si="380"/>
        <v>-9.6331598548239972E-2</v>
      </c>
      <c r="AB88" s="69">
        <f t="shared" si="381"/>
        <v>0</v>
      </c>
      <c r="AC88" s="69">
        <f t="shared" si="382"/>
        <v>449.76594154689457</v>
      </c>
      <c r="AD88" s="69">
        <f t="shared" si="383"/>
        <v>0</v>
      </c>
      <c r="AE88" s="69">
        <f t="shared" si="384"/>
        <v>-2.5999999999999999E-3</v>
      </c>
      <c r="AF88" s="69">
        <f t="shared" si="385"/>
        <v>0</v>
      </c>
      <c r="AG88" s="69">
        <f t="shared" si="386"/>
        <v>0.20145121394952661</v>
      </c>
      <c r="AH88" s="69">
        <f t="shared" si="387"/>
        <v>0</v>
      </c>
      <c r="AI88" s="69">
        <f t="shared" si="388"/>
        <v>449.7656513352311</v>
      </c>
      <c r="AJ88" s="69">
        <f t="shared" si="389"/>
        <v>0</v>
      </c>
      <c r="AK88" s="69">
        <f t="shared" si="390"/>
        <v>2.5999999999999999E-3</v>
      </c>
      <c r="AL88" s="69">
        <f t="shared" si="391"/>
        <v>0</v>
      </c>
      <c r="AM88" s="69">
        <f t="shared" si="392"/>
        <v>31.56013077039788</v>
      </c>
      <c r="AN88" s="69">
        <f t="shared" si="393"/>
        <v>0</v>
      </c>
      <c r="AO88" s="69">
        <f t="shared" si="394"/>
        <v>850.42261194476237</v>
      </c>
      <c r="AP88" s="69">
        <f t="shared" si="395"/>
        <v>0</v>
      </c>
      <c r="AQ88" s="69">
        <f t="shared" si="396"/>
        <v>3.9895783239637578E-2</v>
      </c>
      <c r="AR88" s="69">
        <f t="shared" si="397"/>
        <v>0</v>
      </c>
      <c r="AS88" s="69">
        <f t="shared" si="398"/>
        <v>31.56013077039788</v>
      </c>
      <c r="AT88" s="69">
        <f t="shared" si="399"/>
        <v>-2.7491087459805907</v>
      </c>
      <c r="AU88" s="69">
        <f t="shared" si="400"/>
        <v>2844.9145552578379</v>
      </c>
      <c r="AV88" s="69">
        <f t="shared" si="401"/>
        <v>3.6499999999999998E-4</v>
      </c>
      <c r="AW88" s="69">
        <f t="shared" si="402"/>
        <v>3.9895783239637578E-2</v>
      </c>
      <c r="AX88" s="69">
        <f t="shared" si="403"/>
        <v>0</v>
      </c>
      <c r="AY88" s="69">
        <f t="shared" si="404"/>
        <v>53.182364170031754</v>
      </c>
      <c r="AZ88" s="69">
        <f t="shared" si="405"/>
        <v>0.11</v>
      </c>
      <c r="BA88" s="69">
        <f t="shared" si="406"/>
        <v>-487.96371550159421</v>
      </c>
      <c r="BB88" s="69">
        <f t="shared" si="407"/>
        <v>0</v>
      </c>
      <c r="BC88" s="69">
        <f t="shared" si="408"/>
        <v>3.1451740692148851E-2</v>
      </c>
      <c r="BD88" s="69">
        <f t="shared" si="409"/>
        <v>0</v>
      </c>
      <c r="BE88" s="1"/>
    </row>
    <row r="89" spans="1:57" s="55" customFormat="1">
      <c r="A89" s="55" t="str">
        <f t="shared" ref="A89:A95" si="524">IF( H89="", CONCATENATE(G89,".",ROUND(AU89,0),".",C89),CONCATENATE(G89,"-",H89,".",ROUND(AU89,0),".",C89))</f>
        <v>PIPE.2847.T6</v>
      </c>
      <c r="B89" s="55" t="str">
        <f t="shared" ref="B89:B95" si="525">IF( H89&gt;0, CONCATENATE(D89,"_",F89,"_",G89,"-",H89),CONCATENATE(D89,"_",F89,"_",G89) )</f>
        <v>MID_XTD6_PIPE</v>
      </c>
      <c r="C89" s="2" t="s">
        <v>184</v>
      </c>
      <c r="D89" s="2" t="s">
        <v>410</v>
      </c>
      <c r="E89" s="2" t="s">
        <v>408</v>
      </c>
      <c r="F89" s="2" t="s">
        <v>408</v>
      </c>
      <c r="G89" s="2" t="s">
        <v>148</v>
      </c>
      <c r="H89" s="2"/>
      <c r="I89" s="1"/>
      <c r="J89" s="1"/>
      <c r="K89" s="2">
        <v>73</v>
      </c>
      <c r="L89" s="1" t="s">
        <v>354</v>
      </c>
      <c r="M89" s="1"/>
      <c r="N89" s="1"/>
      <c r="O89" s="98">
        <v>3.7499999999999999E-2</v>
      </c>
      <c r="P89" s="98">
        <v>0</v>
      </c>
      <c r="Q89" s="98">
        <v>452.06597999999997</v>
      </c>
      <c r="R89" s="98">
        <v>0</v>
      </c>
      <c r="S89" s="98">
        <v>0</v>
      </c>
      <c r="T89" s="98">
        <v>0</v>
      </c>
      <c r="U89" s="69">
        <f t="shared" ref="U89:U95" si="526">O89+0.025</f>
        <v>6.25E-2</v>
      </c>
      <c r="V89" s="69">
        <f t="shared" ref="V89:V95" si="527">P89</f>
        <v>0</v>
      </c>
      <c r="W89" s="69">
        <f t="shared" ref="W89:W95" si="528">Q89</f>
        <v>452.06597999999997</v>
      </c>
      <c r="X89" s="69">
        <f t="shared" ref="X89:X95" si="529">R89</f>
        <v>0</v>
      </c>
      <c r="Y89" s="69">
        <f t="shared" ref="Y89:Y95" si="530">S89</f>
        <v>0</v>
      </c>
      <c r="Z89" s="69">
        <f t="shared" ref="Z89:Z95" si="531">T89</f>
        <v>0</v>
      </c>
      <c r="AA89" s="69">
        <f t="shared" ref="AA89:AA95" si="532">U89*COS(-0.0026)+(W89-390)*SIN(-0.0026)</f>
        <v>-9.8871577437998293E-2</v>
      </c>
      <c r="AB89" s="69">
        <f t="shared" ref="AB89:AB95" si="533">V89</f>
        <v>0</v>
      </c>
      <c r="AC89" s="69">
        <f t="shared" ref="AC89:AC95" si="534">-U89*SIN(-0.0026)+(W89-390)*COS(0.0026)+390</f>
        <v>452.06593271692265</v>
      </c>
      <c r="AD89" s="69">
        <f t="shared" ref="AD89:AD95" si="535">X89</f>
        <v>0</v>
      </c>
      <c r="AE89" s="69">
        <f t="shared" ref="AE89:AE95" si="536">Y89-0.0026</f>
        <v>-2.5999999999999999E-3</v>
      </c>
      <c r="AF89" s="69">
        <f t="shared" ref="AF89:AF95" si="537">Z89</f>
        <v>0</v>
      </c>
      <c r="AG89" s="69">
        <f t="shared" ref="AG89:AG95" si="538">U89*COS(0.0026)+(W89-395)*SIN(0.0026)</f>
        <v>0.21087116958489799</v>
      </c>
      <c r="AH89" s="69">
        <f t="shared" ref="AH89:AH95" si="539">V89</f>
        <v>0</v>
      </c>
      <c r="AI89" s="69">
        <f t="shared" ref="AI89:AI95" si="540">-U89*SIN(0.0026)+(W89-395)*COS(0.0026)+395</f>
        <v>452.0656246172793</v>
      </c>
      <c r="AJ89" s="69">
        <f t="shared" ref="AJ89:AJ95" si="541">X89</f>
        <v>0</v>
      </c>
      <c r="AK89" s="69">
        <f t="shared" ref="AK89:AK95" si="542">Y89+0.0026</f>
        <v>2.5999999999999999E-3</v>
      </c>
      <c r="AL89" s="69">
        <f t="shared" ref="AL89:AL95" si="543">Z89</f>
        <v>0</v>
      </c>
      <c r="AM89" s="69">
        <f t="shared" ref="AM89:AM95" si="544">O89*COS(2.28586*PI()/180)+(Q89+195.2)*SIN(2.28586*PI()/180)+5.8015</f>
        <v>31.655303595545174</v>
      </c>
      <c r="AN89" s="69">
        <f t="shared" ref="AN89:AN95" si="545">P89</f>
        <v>0</v>
      </c>
      <c r="AO89" s="69">
        <f t="shared" ref="AO89:AO95" si="546">-O89*SIN(2.28586*PI()/180)+(Q89+195.2)*COS(2.28586*PI()/180)+205.9712</f>
        <v>852.72063456585511</v>
      </c>
      <c r="AP89" s="69">
        <f t="shared" ref="AP89:AP95" si="547">R89</f>
        <v>0</v>
      </c>
      <c r="AQ89" s="69">
        <f t="shared" ref="AQ89:AQ95" si="548">S89+2.28586*PI()/180</f>
        <v>3.9895783239637578E-2</v>
      </c>
      <c r="AR89" s="69">
        <f t="shared" ref="AR89:AR95" si="549">T89</f>
        <v>0</v>
      </c>
      <c r="AS89" s="69">
        <f t="shared" ref="AS89:AS95" si="550">AM89</f>
        <v>31.655303595545174</v>
      </c>
      <c r="AT89" s="69">
        <f t="shared" ref="AT89:AT95" si="551">AN89*COS(0.02092*PI()/180)-AO89*SIN(0.02092*PI()/180)-2.4386</f>
        <v>-2.7499478065985565</v>
      </c>
      <c r="AU89" s="69">
        <f t="shared" ref="AU89:AU95" si="552">AN89*SIN(0.02092*PI()/180)+AO89*COS(0.02092*PI()/180)+1994.492</f>
        <v>2847.2125777257506</v>
      </c>
      <c r="AV89" s="69">
        <f t="shared" ref="AV89:AV95" si="553">AP89+0.000365</f>
        <v>3.6499999999999998E-4</v>
      </c>
      <c r="AW89" s="69">
        <f t="shared" ref="AW89:AW95" si="554">AQ89</f>
        <v>3.9895783239637578E-2</v>
      </c>
      <c r="AX89" s="69">
        <f t="shared" ref="AX89:AX95" si="555">AR89</f>
        <v>0</v>
      </c>
      <c r="AY89" s="69">
        <f t="shared" ref="AY89:AY95" si="556">(AM89+17.5)*COS(-0.483808*PI()/180)+(AO89-1338.818)*SIN(-0.483808*PI()/180)</f>
        <v>53.258129232008663</v>
      </c>
      <c r="AZ89" s="69">
        <f t="shared" ref="AZ89:AZ95" si="557">AN89+0.11</f>
        <v>0.11</v>
      </c>
      <c r="BA89" s="69">
        <f t="shared" ref="BA89:BA95" si="558">-(AM89+17.5)*SIN(-0.483808*PI()/180)+(AO89-1338.818)*COS(-0.483808*PI()/180)</f>
        <v>-485.66497117281727</v>
      </c>
      <c r="BB89" s="69">
        <f t="shared" ref="BB89:BB95" si="559">AP89</f>
        <v>0</v>
      </c>
      <c r="BC89" s="69">
        <f t="shared" ref="BC89:BC95" si="560">AQ89-0.483808*PI()/180</f>
        <v>3.1451740692148851E-2</v>
      </c>
      <c r="BD89" s="69">
        <f t="shared" ref="BD89:BD95" si="561">AR89</f>
        <v>0</v>
      </c>
      <c r="BE89" s="1"/>
    </row>
    <row r="90" spans="1:57" s="55" customFormat="1">
      <c r="A90" s="55" t="str">
        <f t="shared" si="524"/>
        <v>PIPE.2849.T6</v>
      </c>
      <c r="B90" s="55" t="str">
        <f t="shared" si="525"/>
        <v>MID_XTD6_PIPE</v>
      </c>
      <c r="C90" s="2" t="s">
        <v>184</v>
      </c>
      <c r="D90" s="2" t="s">
        <v>410</v>
      </c>
      <c r="E90" s="2" t="s">
        <v>408</v>
      </c>
      <c r="F90" s="2" t="s">
        <v>408</v>
      </c>
      <c r="G90" s="2" t="s">
        <v>148</v>
      </c>
      <c r="H90" s="2"/>
      <c r="I90" s="1"/>
      <c r="J90" s="1"/>
      <c r="K90" s="2">
        <v>73</v>
      </c>
      <c r="L90" s="1" t="s">
        <v>354</v>
      </c>
      <c r="M90" s="1"/>
      <c r="N90" s="1"/>
      <c r="O90" s="98">
        <v>3.959E-2</v>
      </c>
      <c r="P90" s="98">
        <v>0</v>
      </c>
      <c r="Q90" s="98">
        <v>453.46598</v>
      </c>
      <c r="R90" s="98">
        <v>0</v>
      </c>
      <c r="S90" s="98">
        <v>0</v>
      </c>
      <c r="T90" s="98">
        <v>0</v>
      </c>
      <c r="U90" s="69">
        <f t="shared" si="526"/>
        <v>6.4590000000000009E-2</v>
      </c>
      <c r="V90" s="69">
        <f t="shared" si="527"/>
        <v>0</v>
      </c>
      <c r="W90" s="69">
        <f t="shared" si="528"/>
        <v>453.46598</v>
      </c>
      <c r="X90" s="69">
        <f t="shared" si="529"/>
        <v>0</v>
      </c>
      <c r="Y90" s="69">
        <f t="shared" si="530"/>
        <v>0</v>
      </c>
      <c r="Z90" s="69">
        <f t="shared" si="531"/>
        <v>0</v>
      </c>
      <c r="AA90" s="69">
        <f t="shared" si="532"/>
        <v>-0.10042158040112913</v>
      </c>
      <c r="AB90" s="69">
        <f t="shared" si="533"/>
        <v>0</v>
      </c>
      <c r="AC90" s="69">
        <f t="shared" si="534"/>
        <v>453.46593341891924</v>
      </c>
      <c r="AD90" s="69">
        <f t="shared" si="535"/>
        <v>0</v>
      </c>
      <c r="AE90" s="69">
        <f t="shared" si="536"/>
        <v>-2.5999999999999999E-3</v>
      </c>
      <c r="AF90" s="69">
        <f t="shared" si="537"/>
        <v>0</v>
      </c>
      <c r="AG90" s="69">
        <f t="shared" si="538"/>
        <v>0.21660115841963679</v>
      </c>
      <c r="AH90" s="69">
        <f t="shared" si="539"/>
        <v>0</v>
      </c>
      <c r="AI90" s="69">
        <f t="shared" si="540"/>
        <v>453.46561445128816</v>
      </c>
      <c r="AJ90" s="69">
        <f t="shared" si="541"/>
        <v>0</v>
      </c>
      <c r="AK90" s="69">
        <f t="shared" si="542"/>
        <v>2.5999999999999999E-3</v>
      </c>
      <c r="AL90" s="69">
        <f t="shared" si="543"/>
        <v>0</v>
      </c>
      <c r="AM90" s="69">
        <f t="shared" si="544"/>
        <v>31.713231213267182</v>
      </c>
      <c r="AN90" s="69">
        <f t="shared" si="545"/>
        <v>0</v>
      </c>
      <c r="AO90" s="69">
        <f t="shared" si="546"/>
        <v>854.11943718209704</v>
      </c>
      <c r="AP90" s="69">
        <f t="shared" si="547"/>
        <v>0</v>
      </c>
      <c r="AQ90" s="69">
        <f t="shared" si="548"/>
        <v>3.9895783239637578E-2</v>
      </c>
      <c r="AR90" s="69">
        <f t="shared" si="549"/>
        <v>0</v>
      </c>
      <c r="AS90" s="69">
        <f t="shared" si="550"/>
        <v>31.713231213267182</v>
      </c>
      <c r="AT90" s="69">
        <f t="shared" si="551"/>
        <v>-2.750458541426327</v>
      </c>
      <c r="AU90" s="69">
        <f t="shared" si="552"/>
        <v>2848.6113802487521</v>
      </c>
      <c r="AV90" s="69">
        <f t="shared" si="553"/>
        <v>3.6499999999999998E-4</v>
      </c>
      <c r="AW90" s="69">
        <f t="shared" si="554"/>
        <v>3.9895783239637578E-2</v>
      </c>
      <c r="AX90" s="69">
        <f t="shared" si="555"/>
        <v>0</v>
      </c>
      <c r="AY90" s="69">
        <f t="shared" si="556"/>
        <v>53.304243376126287</v>
      </c>
      <c r="AZ90" s="69">
        <f t="shared" si="557"/>
        <v>0.11</v>
      </c>
      <c r="BA90" s="69">
        <f t="shared" si="558"/>
        <v>-484.26572928743349</v>
      </c>
      <c r="BB90" s="69">
        <f t="shared" si="559"/>
        <v>0</v>
      </c>
      <c r="BC90" s="69">
        <f t="shared" si="560"/>
        <v>3.1451740692148851E-2</v>
      </c>
      <c r="BD90" s="69">
        <f t="shared" si="561"/>
        <v>0</v>
      </c>
      <c r="BE90" s="1"/>
    </row>
    <row r="91" spans="1:57" s="55" customFormat="1">
      <c r="A91" s="55" t="str">
        <f t="shared" si="524"/>
        <v>PIPE.2851.T6</v>
      </c>
      <c r="B91" s="55" t="str">
        <f t="shared" si="525"/>
        <v>MID_XTD6_PIPE</v>
      </c>
      <c r="C91" s="2" t="s">
        <v>184</v>
      </c>
      <c r="D91" s="2" t="s">
        <v>410</v>
      </c>
      <c r="E91" s="2" t="s">
        <v>408</v>
      </c>
      <c r="F91" s="2" t="s">
        <v>408</v>
      </c>
      <c r="G91" s="2" t="s">
        <v>148</v>
      </c>
      <c r="H91" s="2"/>
      <c r="I91" s="1"/>
      <c r="J91" s="1"/>
      <c r="K91" s="2">
        <v>73</v>
      </c>
      <c r="L91" s="1" t="s">
        <v>354</v>
      </c>
      <c r="M91" s="1"/>
      <c r="N91" s="1"/>
      <c r="O91" s="98">
        <v>4.3029999999999999E-2</v>
      </c>
      <c r="P91" s="98">
        <v>0</v>
      </c>
      <c r="Q91" s="98">
        <v>455.76597999999996</v>
      </c>
      <c r="R91" s="98">
        <v>0</v>
      </c>
      <c r="S91" s="98">
        <v>0</v>
      </c>
      <c r="T91" s="98">
        <v>0</v>
      </c>
      <c r="U91" s="69">
        <f t="shared" si="526"/>
        <v>6.8030000000000007E-2</v>
      </c>
      <c r="V91" s="69">
        <f t="shared" si="527"/>
        <v>0</v>
      </c>
      <c r="W91" s="69">
        <f t="shared" si="528"/>
        <v>455.76597999999996</v>
      </c>
      <c r="X91" s="69">
        <f t="shared" si="529"/>
        <v>0</v>
      </c>
      <c r="Y91" s="69">
        <f t="shared" si="530"/>
        <v>0</v>
      </c>
      <c r="Z91" s="69">
        <f t="shared" si="531"/>
        <v>0</v>
      </c>
      <c r="AA91" s="69">
        <f t="shared" si="532"/>
        <v>-0.10296158529085805</v>
      </c>
      <c r="AB91" s="69">
        <f t="shared" si="533"/>
        <v>0</v>
      </c>
      <c r="AC91" s="69">
        <f t="shared" si="534"/>
        <v>455.76593458891352</v>
      </c>
      <c r="AD91" s="69">
        <f t="shared" si="535"/>
        <v>0</v>
      </c>
      <c r="AE91" s="69">
        <f t="shared" si="536"/>
        <v>-2.5999999999999999E-3</v>
      </c>
      <c r="AF91" s="69">
        <f t="shared" si="537"/>
        <v>0</v>
      </c>
      <c r="AG91" s="69">
        <f t="shared" si="538"/>
        <v>0.22602114005497884</v>
      </c>
      <c r="AH91" s="69">
        <f t="shared" si="539"/>
        <v>0</v>
      </c>
      <c r="AI91" s="69">
        <f t="shared" si="540"/>
        <v>455.76559773330251</v>
      </c>
      <c r="AJ91" s="69">
        <f t="shared" si="541"/>
        <v>0</v>
      </c>
      <c r="AK91" s="69">
        <f t="shared" si="542"/>
        <v>2.5999999999999999E-3</v>
      </c>
      <c r="AL91" s="69">
        <f t="shared" si="543"/>
        <v>0</v>
      </c>
      <c r="AM91" s="69">
        <f t="shared" si="544"/>
        <v>31.808404437266482</v>
      </c>
      <c r="AN91" s="69">
        <f t="shared" si="545"/>
        <v>0</v>
      </c>
      <c r="AO91" s="69">
        <f t="shared" si="546"/>
        <v>856.41746979523236</v>
      </c>
      <c r="AP91" s="69">
        <f t="shared" si="547"/>
        <v>0</v>
      </c>
      <c r="AQ91" s="69">
        <f t="shared" si="548"/>
        <v>3.9895783239637578E-2</v>
      </c>
      <c r="AR91" s="69">
        <f t="shared" si="549"/>
        <v>0</v>
      </c>
      <c r="AS91" s="69">
        <f t="shared" si="550"/>
        <v>31.808404437266482</v>
      </c>
      <c r="AT91" s="69">
        <f t="shared" si="551"/>
        <v>-2.7512976056926162</v>
      </c>
      <c r="AU91" s="69">
        <f t="shared" si="552"/>
        <v>2850.9094127087064</v>
      </c>
      <c r="AV91" s="69">
        <f t="shared" si="553"/>
        <v>3.6499999999999998E-4</v>
      </c>
      <c r="AW91" s="69">
        <f t="shared" si="554"/>
        <v>3.9895783239637578E-2</v>
      </c>
      <c r="AX91" s="69">
        <f t="shared" si="555"/>
        <v>0</v>
      </c>
      <c r="AY91" s="69">
        <f t="shared" si="556"/>
        <v>53.380008752568749</v>
      </c>
      <c r="AZ91" s="69">
        <f t="shared" si="557"/>
        <v>0.11</v>
      </c>
      <c r="BA91" s="69">
        <f t="shared" si="558"/>
        <v>-481.9669749636023</v>
      </c>
      <c r="BB91" s="69">
        <f t="shared" si="559"/>
        <v>0</v>
      </c>
      <c r="BC91" s="69">
        <f t="shared" si="560"/>
        <v>3.1451740692148851E-2</v>
      </c>
      <c r="BD91" s="69">
        <f t="shared" si="561"/>
        <v>0</v>
      </c>
      <c r="BE91" s="1"/>
    </row>
    <row r="92" spans="1:57" s="55" customFormat="1">
      <c r="A92" s="55" t="str">
        <f t="shared" si="524"/>
        <v>PIPE.2853.T6</v>
      </c>
      <c r="B92" s="55" t="str">
        <f t="shared" si="525"/>
        <v>MID_XTD6_PIPE</v>
      </c>
      <c r="C92" s="2" t="s">
        <v>184</v>
      </c>
      <c r="D92" s="2" t="s">
        <v>410</v>
      </c>
      <c r="E92" s="2" t="s">
        <v>408</v>
      </c>
      <c r="F92" s="2" t="s">
        <v>408</v>
      </c>
      <c r="G92" s="2" t="s">
        <v>148</v>
      </c>
      <c r="H92" s="2"/>
      <c r="I92" s="1"/>
      <c r="J92" s="1"/>
      <c r="K92" s="2">
        <v>73</v>
      </c>
      <c r="L92" s="1" t="s">
        <v>354</v>
      </c>
      <c r="M92" s="1"/>
      <c r="N92" s="1"/>
      <c r="O92" s="98">
        <v>4.6469999999999997E-2</v>
      </c>
      <c r="P92" s="98">
        <v>0</v>
      </c>
      <c r="Q92" s="98">
        <v>458.06597999999997</v>
      </c>
      <c r="R92" s="98">
        <v>0</v>
      </c>
      <c r="S92" s="98">
        <v>0</v>
      </c>
      <c r="T92" s="98">
        <v>0</v>
      </c>
      <c r="U92" s="69">
        <f t="shared" si="526"/>
        <v>7.1470000000000006E-2</v>
      </c>
      <c r="V92" s="69">
        <f t="shared" si="527"/>
        <v>0</v>
      </c>
      <c r="W92" s="69">
        <f t="shared" si="528"/>
        <v>458.06597999999997</v>
      </c>
      <c r="X92" s="69">
        <f t="shared" si="529"/>
        <v>0</v>
      </c>
      <c r="Y92" s="69">
        <f t="shared" si="530"/>
        <v>0</v>
      </c>
      <c r="Z92" s="69">
        <f t="shared" si="531"/>
        <v>0</v>
      </c>
      <c r="AA92" s="69">
        <f t="shared" si="532"/>
        <v>-0.10550159018058715</v>
      </c>
      <c r="AB92" s="69">
        <f t="shared" si="533"/>
        <v>0</v>
      </c>
      <c r="AC92" s="69">
        <f t="shared" si="534"/>
        <v>458.06593575890781</v>
      </c>
      <c r="AD92" s="69">
        <f t="shared" si="535"/>
        <v>0</v>
      </c>
      <c r="AE92" s="69">
        <f t="shared" si="536"/>
        <v>-2.5999999999999999E-3</v>
      </c>
      <c r="AF92" s="69">
        <f t="shared" si="537"/>
        <v>0</v>
      </c>
      <c r="AG92" s="69">
        <f t="shared" si="538"/>
        <v>0.23544112169032105</v>
      </c>
      <c r="AH92" s="69">
        <f t="shared" si="539"/>
        <v>0</v>
      </c>
      <c r="AI92" s="69">
        <f t="shared" si="540"/>
        <v>458.06558101531698</v>
      </c>
      <c r="AJ92" s="69">
        <f t="shared" si="541"/>
        <v>0</v>
      </c>
      <c r="AK92" s="69">
        <f t="shared" si="542"/>
        <v>2.5999999999999999E-3</v>
      </c>
      <c r="AL92" s="69">
        <f t="shared" si="543"/>
        <v>0</v>
      </c>
      <c r="AM92" s="69">
        <f t="shared" si="544"/>
        <v>31.903577661265782</v>
      </c>
      <c r="AN92" s="69">
        <f t="shared" si="545"/>
        <v>0</v>
      </c>
      <c r="AO92" s="69">
        <f t="shared" si="546"/>
        <v>858.71550240836768</v>
      </c>
      <c r="AP92" s="69">
        <f t="shared" si="547"/>
        <v>0</v>
      </c>
      <c r="AQ92" s="69">
        <f t="shared" si="548"/>
        <v>3.9895783239637578E-2</v>
      </c>
      <c r="AR92" s="69">
        <f t="shared" si="549"/>
        <v>0</v>
      </c>
      <c r="AS92" s="69">
        <f t="shared" si="550"/>
        <v>31.903577661265782</v>
      </c>
      <c r="AT92" s="69">
        <f t="shared" si="551"/>
        <v>-2.7521366699589054</v>
      </c>
      <c r="AU92" s="69">
        <f t="shared" si="552"/>
        <v>2853.2074451686613</v>
      </c>
      <c r="AV92" s="69">
        <f t="shared" si="553"/>
        <v>3.6499999999999998E-4</v>
      </c>
      <c r="AW92" s="69">
        <f t="shared" si="554"/>
        <v>3.9895783239637578E-2</v>
      </c>
      <c r="AX92" s="69">
        <f t="shared" si="555"/>
        <v>0</v>
      </c>
      <c r="AY92" s="69">
        <f t="shared" si="556"/>
        <v>53.455774129011218</v>
      </c>
      <c r="AZ92" s="69">
        <f t="shared" si="557"/>
        <v>0.11</v>
      </c>
      <c r="BA92" s="69">
        <f t="shared" si="558"/>
        <v>-479.66822063977111</v>
      </c>
      <c r="BB92" s="69">
        <f t="shared" si="559"/>
        <v>0</v>
      </c>
      <c r="BC92" s="69">
        <f t="shared" si="560"/>
        <v>3.1451740692148851E-2</v>
      </c>
      <c r="BD92" s="69">
        <f t="shared" si="561"/>
        <v>0</v>
      </c>
      <c r="BE92" s="1"/>
    </row>
    <row r="93" spans="1:57" s="55" customFormat="1">
      <c r="A93" s="55" t="str">
        <f t="shared" si="524"/>
        <v>PIPE.2855.T6</v>
      </c>
      <c r="B93" s="55" t="str">
        <f t="shared" si="525"/>
        <v>MID_XTD6_PIPE</v>
      </c>
      <c r="C93" s="2" t="s">
        <v>184</v>
      </c>
      <c r="D93" s="2" t="s">
        <v>410</v>
      </c>
      <c r="E93" s="2" t="s">
        <v>408</v>
      </c>
      <c r="F93" s="2" t="s">
        <v>408</v>
      </c>
      <c r="G93" s="2" t="s">
        <v>148</v>
      </c>
      <c r="H93" s="2"/>
      <c r="I93" s="1"/>
      <c r="J93" s="1"/>
      <c r="K93" s="2">
        <v>73</v>
      </c>
      <c r="L93" s="1" t="s">
        <v>354</v>
      </c>
      <c r="M93" s="1"/>
      <c r="N93" s="1"/>
      <c r="O93" s="98">
        <v>4.8420000000000005E-2</v>
      </c>
      <c r="P93" s="98">
        <v>0</v>
      </c>
      <c r="Q93" s="98">
        <v>459.37097999999997</v>
      </c>
      <c r="R93" s="98">
        <v>0</v>
      </c>
      <c r="S93" s="98">
        <v>0</v>
      </c>
      <c r="T93" s="98">
        <v>0</v>
      </c>
      <c r="U93" s="69">
        <f t="shared" si="526"/>
        <v>7.3420000000000013E-2</v>
      </c>
      <c r="V93" s="69">
        <f t="shared" si="527"/>
        <v>0</v>
      </c>
      <c r="W93" s="69">
        <f t="shared" si="528"/>
        <v>459.37097999999997</v>
      </c>
      <c r="X93" s="69">
        <f t="shared" si="529"/>
        <v>0</v>
      </c>
      <c r="Y93" s="69">
        <f t="shared" si="530"/>
        <v>0</v>
      </c>
      <c r="Z93" s="69">
        <f t="shared" si="531"/>
        <v>0</v>
      </c>
      <c r="AA93" s="69">
        <f t="shared" si="532"/>
        <v>-0.10694459294880473</v>
      </c>
      <c r="AB93" s="69">
        <f t="shared" si="533"/>
        <v>0</v>
      </c>
      <c r="AC93" s="69">
        <f t="shared" si="534"/>
        <v>459.37093641800459</v>
      </c>
      <c r="AD93" s="69">
        <f t="shared" si="535"/>
        <v>0</v>
      </c>
      <c r="AE93" s="69">
        <f t="shared" si="536"/>
        <v>-2.5999999999999999E-3</v>
      </c>
      <c r="AF93" s="69">
        <f t="shared" si="537"/>
        <v>0</v>
      </c>
      <c r="AG93" s="69">
        <f t="shared" si="538"/>
        <v>0.24078411127654606</v>
      </c>
      <c r="AH93" s="69">
        <f t="shared" si="539"/>
        <v>0</v>
      </c>
      <c r="AI93" s="69">
        <f t="shared" si="540"/>
        <v>459.37057153442521</v>
      </c>
      <c r="AJ93" s="69">
        <f t="shared" si="541"/>
        <v>0</v>
      </c>
      <c r="AK93" s="69">
        <f t="shared" si="542"/>
        <v>2.5999999999999999E-3</v>
      </c>
      <c r="AL93" s="69">
        <f t="shared" si="543"/>
        <v>0</v>
      </c>
      <c r="AM93" s="69">
        <f t="shared" si="544"/>
        <v>31.957576296335855</v>
      </c>
      <c r="AN93" s="69">
        <f t="shared" si="545"/>
        <v>0</v>
      </c>
      <c r="AO93" s="69">
        <f t="shared" si="546"/>
        <v>860.01938620300234</v>
      </c>
      <c r="AP93" s="69">
        <f t="shared" si="547"/>
        <v>0</v>
      </c>
      <c r="AQ93" s="69">
        <f t="shared" si="548"/>
        <v>3.9895783239637578E-2</v>
      </c>
      <c r="AR93" s="69">
        <f t="shared" si="549"/>
        <v>0</v>
      </c>
      <c r="AS93" s="69">
        <f t="shared" si="550"/>
        <v>31.957576296335855</v>
      </c>
      <c r="AT93" s="69">
        <f t="shared" si="551"/>
        <v>-2.7526127477539801</v>
      </c>
      <c r="AU93" s="69">
        <f t="shared" si="552"/>
        <v>2854.5113288763823</v>
      </c>
      <c r="AV93" s="69">
        <f t="shared" si="553"/>
        <v>3.6499999999999998E-4</v>
      </c>
      <c r="AW93" s="69">
        <f t="shared" si="554"/>
        <v>3.9895783239637578E-2</v>
      </c>
      <c r="AX93" s="69">
        <f t="shared" si="555"/>
        <v>0</v>
      </c>
      <c r="AY93" s="69">
        <f t="shared" si="556"/>
        <v>53.498760919591476</v>
      </c>
      <c r="AZ93" s="69">
        <f t="shared" si="557"/>
        <v>0.11</v>
      </c>
      <c r="BA93" s="69">
        <f t="shared" si="558"/>
        <v>-478.36392736817311</v>
      </c>
      <c r="BB93" s="69">
        <f t="shared" si="559"/>
        <v>0</v>
      </c>
      <c r="BC93" s="69">
        <f t="shared" si="560"/>
        <v>3.1451740692148851E-2</v>
      </c>
      <c r="BD93" s="69">
        <f t="shared" si="561"/>
        <v>0</v>
      </c>
      <c r="BE93" s="1"/>
    </row>
    <row r="94" spans="1:57" s="55" customFormat="1">
      <c r="A94" s="55" t="str">
        <f t="shared" si="524"/>
        <v>PIPE.2856.T6</v>
      </c>
      <c r="B94" s="55" t="str">
        <f t="shared" si="525"/>
        <v>MID_XTD6_PIPE</v>
      </c>
      <c r="C94" s="2" t="s">
        <v>184</v>
      </c>
      <c r="D94" s="2" t="s">
        <v>410</v>
      </c>
      <c r="E94" s="2" t="s">
        <v>408</v>
      </c>
      <c r="F94" s="2" t="s">
        <v>408</v>
      </c>
      <c r="G94" s="2" t="s">
        <v>148</v>
      </c>
      <c r="H94" s="2"/>
      <c r="I94" s="1"/>
      <c r="J94" s="1"/>
      <c r="K94" s="2">
        <v>73</v>
      </c>
      <c r="L94" s="1" t="s">
        <v>354</v>
      </c>
      <c r="M94" s="1"/>
      <c r="N94" s="1"/>
      <c r="O94" s="98">
        <v>5.0650000000000001E-2</v>
      </c>
      <c r="P94" s="98">
        <v>0</v>
      </c>
      <c r="Q94" s="98">
        <v>460.86147</v>
      </c>
      <c r="R94" s="98">
        <v>0</v>
      </c>
      <c r="S94" s="98">
        <v>0</v>
      </c>
      <c r="T94" s="98">
        <v>0</v>
      </c>
      <c r="U94" s="69">
        <f t="shared" si="526"/>
        <v>7.5649999999999995E-2</v>
      </c>
      <c r="V94" s="69">
        <f t="shared" si="527"/>
        <v>0</v>
      </c>
      <c r="W94" s="69">
        <f t="shared" si="528"/>
        <v>460.86147</v>
      </c>
      <c r="X94" s="69">
        <f t="shared" si="529"/>
        <v>0</v>
      </c>
      <c r="Y94" s="69">
        <f t="shared" si="530"/>
        <v>0</v>
      </c>
      <c r="Z94" s="69">
        <f t="shared" si="531"/>
        <v>0</v>
      </c>
      <c r="AA94" s="69">
        <f t="shared" si="532"/>
        <v>-0.10858987012005999</v>
      </c>
      <c r="AB94" s="69">
        <f t="shared" si="533"/>
        <v>0</v>
      </c>
      <c r="AC94" s="69">
        <f t="shared" si="534"/>
        <v>460.86142717814471</v>
      </c>
      <c r="AD94" s="69">
        <f t="shared" si="535"/>
        <v>0</v>
      </c>
      <c r="AE94" s="69">
        <f t="shared" si="536"/>
        <v>-2.5999999999999999E-3</v>
      </c>
      <c r="AF94" s="69">
        <f t="shared" si="537"/>
        <v>0</v>
      </c>
      <c r="AG94" s="69">
        <f t="shared" si="538"/>
        <v>0.24688937337300979</v>
      </c>
      <c r="AH94" s="69">
        <f t="shared" si="539"/>
        <v>0</v>
      </c>
      <c r="AI94" s="69">
        <f t="shared" si="540"/>
        <v>460.86105069857842</v>
      </c>
      <c r="AJ94" s="69">
        <f t="shared" si="541"/>
        <v>0</v>
      </c>
      <c r="AK94" s="69">
        <f t="shared" si="542"/>
        <v>2.5999999999999999E-3</v>
      </c>
      <c r="AL94" s="69">
        <f t="shared" si="543"/>
        <v>0</v>
      </c>
      <c r="AM94" s="69">
        <f t="shared" si="544"/>
        <v>32.019253014455209</v>
      </c>
      <c r="AN94" s="69">
        <f t="shared" si="545"/>
        <v>0</v>
      </c>
      <c r="AO94" s="69">
        <f t="shared" si="546"/>
        <v>861.50860122959921</v>
      </c>
      <c r="AP94" s="69">
        <f t="shared" si="547"/>
        <v>0</v>
      </c>
      <c r="AQ94" s="69">
        <f t="shared" si="548"/>
        <v>3.9895783239637578E-2</v>
      </c>
      <c r="AR94" s="69">
        <f t="shared" si="549"/>
        <v>0</v>
      </c>
      <c r="AS94" s="69">
        <f t="shared" si="550"/>
        <v>32.019253014455209</v>
      </c>
      <c r="AT94" s="69">
        <f t="shared" si="551"/>
        <v>-2.7531564942206299</v>
      </c>
      <c r="AU94" s="69">
        <f t="shared" si="552"/>
        <v>2856.0005438037119</v>
      </c>
      <c r="AV94" s="69">
        <f t="shared" si="553"/>
        <v>3.6499999999999998E-4</v>
      </c>
      <c r="AW94" s="69">
        <f t="shared" si="554"/>
        <v>3.9895783239637578E-2</v>
      </c>
      <c r="AX94" s="69">
        <f t="shared" si="555"/>
        <v>0</v>
      </c>
      <c r="AY94" s="69">
        <f t="shared" si="556"/>
        <v>53.547860593280966</v>
      </c>
      <c r="AZ94" s="69">
        <f t="shared" si="557"/>
        <v>0.11</v>
      </c>
      <c r="BA94" s="69">
        <f t="shared" si="558"/>
        <v>-476.87424463851437</v>
      </c>
      <c r="BB94" s="69">
        <f t="shared" si="559"/>
        <v>0</v>
      </c>
      <c r="BC94" s="69">
        <f t="shared" si="560"/>
        <v>3.1451740692148851E-2</v>
      </c>
      <c r="BD94" s="69">
        <f t="shared" si="561"/>
        <v>0</v>
      </c>
      <c r="BE94" s="1"/>
    </row>
    <row r="95" spans="1:57" s="55" customFormat="1">
      <c r="A95" s="55" t="str">
        <f t="shared" si="524"/>
        <v>SEPFL-2.2857.T6</v>
      </c>
      <c r="B95" s="55" t="str">
        <f t="shared" si="525"/>
        <v>MID_XTD6_SEPFL-2</v>
      </c>
      <c r="C95" s="2" t="s">
        <v>184</v>
      </c>
      <c r="D95" s="2" t="s">
        <v>410</v>
      </c>
      <c r="E95" s="2" t="s">
        <v>408</v>
      </c>
      <c r="F95" s="2" t="s">
        <v>408</v>
      </c>
      <c r="G95" s="2" t="s">
        <v>477</v>
      </c>
      <c r="H95" s="2">
        <v>2</v>
      </c>
      <c r="I95" s="1"/>
      <c r="J95" s="1"/>
      <c r="K95" s="2">
        <v>73</v>
      </c>
      <c r="L95" s="1" t="s">
        <v>478</v>
      </c>
      <c r="M95" s="1"/>
      <c r="N95" s="1"/>
      <c r="O95" s="98">
        <v>5.0999999999999997E-2</v>
      </c>
      <c r="P95" s="98">
        <v>0.184</v>
      </c>
      <c r="Q95" s="98">
        <v>461.36142999999998</v>
      </c>
      <c r="R95" s="98">
        <v>0</v>
      </c>
      <c r="S95" s="98">
        <v>0</v>
      </c>
      <c r="T95" s="98">
        <v>0</v>
      </c>
      <c r="U95" s="69">
        <f t="shared" si="526"/>
        <v>7.5999999999999998E-2</v>
      </c>
      <c r="V95" s="69">
        <f t="shared" si="527"/>
        <v>0.184</v>
      </c>
      <c r="W95" s="69">
        <f t="shared" si="528"/>
        <v>461.36142999999998</v>
      </c>
      <c r="X95" s="69">
        <f t="shared" si="529"/>
        <v>0</v>
      </c>
      <c r="Y95" s="69">
        <f t="shared" si="530"/>
        <v>0</v>
      </c>
      <c r="Z95" s="69">
        <f t="shared" si="531"/>
        <v>0</v>
      </c>
      <c r="AA95" s="69">
        <f t="shared" si="532"/>
        <v>-0.1095397658385103</v>
      </c>
      <c r="AB95" s="69">
        <f t="shared" si="533"/>
        <v>0.184</v>
      </c>
      <c r="AC95" s="69">
        <f t="shared" si="534"/>
        <v>461.36138639827982</v>
      </c>
      <c r="AD95" s="69">
        <f t="shared" si="535"/>
        <v>0</v>
      </c>
      <c r="AE95" s="69">
        <f t="shared" si="536"/>
        <v>-2.5999999999999999E-3</v>
      </c>
      <c r="AF95" s="69">
        <f t="shared" si="537"/>
        <v>0</v>
      </c>
      <c r="AG95" s="69">
        <f t="shared" si="538"/>
        <v>0.24853926672546142</v>
      </c>
      <c r="AH95" s="69">
        <f t="shared" si="539"/>
        <v>0.184</v>
      </c>
      <c r="AI95" s="69">
        <f t="shared" si="540"/>
        <v>461.36100809871556</v>
      </c>
      <c r="AJ95" s="69">
        <f t="shared" si="541"/>
        <v>0</v>
      </c>
      <c r="AK95" s="69">
        <f t="shared" si="542"/>
        <v>2.5999999999999999E-3</v>
      </c>
      <c r="AL95" s="69">
        <f t="shared" si="543"/>
        <v>0</v>
      </c>
      <c r="AM95" s="69">
        <f t="shared" si="544"/>
        <v>32.039543740827057</v>
      </c>
      <c r="AN95" s="69">
        <f t="shared" si="545"/>
        <v>0.184</v>
      </c>
      <c r="AO95" s="69">
        <f t="shared" si="546"/>
        <v>862.00814943600494</v>
      </c>
      <c r="AP95" s="69">
        <f t="shared" si="547"/>
        <v>0</v>
      </c>
      <c r="AQ95" s="69">
        <f t="shared" si="548"/>
        <v>3.9895783239637578E-2</v>
      </c>
      <c r="AR95" s="69">
        <f t="shared" si="549"/>
        <v>0</v>
      </c>
      <c r="AS95" s="69">
        <f t="shared" si="550"/>
        <v>32.039543740827057</v>
      </c>
      <c r="AT95" s="69">
        <f t="shared" si="551"/>
        <v>-2.5693389029611118</v>
      </c>
      <c r="AU95" s="69">
        <f t="shared" si="552"/>
        <v>2856.5001591594273</v>
      </c>
      <c r="AV95" s="69">
        <f t="shared" si="553"/>
        <v>3.6499999999999998E-4</v>
      </c>
      <c r="AW95" s="69">
        <f t="shared" si="554"/>
        <v>3.9895783239637578E-2</v>
      </c>
      <c r="AX95" s="69">
        <f t="shared" si="555"/>
        <v>0</v>
      </c>
      <c r="AY95" s="69">
        <f t="shared" si="556"/>
        <v>53.563932440091968</v>
      </c>
      <c r="AZ95" s="69">
        <f t="shared" si="557"/>
        <v>0.29399999999999998</v>
      </c>
      <c r="BA95" s="69">
        <f t="shared" si="558"/>
        <v>-476.3745429076389</v>
      </c>
      <c r="BB95" s="69">
        <f t="shared" si="559"/>
        <v>0</v>
      </c>
      <c r="BC95" s="69">
        <f t="shared" si="560"/>
        <v>3.1451740692148851E-2</v>
      </c>
      <c r="BD95" s="69">
        <f t="shared" si="561"/>
        <v>0</v>
      </c>
      <c r="BE95" s="1"/>
    </row>
    <row r="96" spans="1:57" s="55" customFormat="1">
      <c r="A96" s="55" t="str">
        <f t="shared" si="37"/>
        <v>SEP-2.2857.T6</v>
      </c>
      <c r="B96" s="55" t="str">
        <f t="shared" si="0"/>
        <v>MID_XTD6_SEP-2</v>
      </c>
      <c r="C96" s="2" t="s">
        <v>184</v>
      </c>
      <c r="D96" s="2" t="s">
        <v>410</v>
      </c>
      <c r="E96" s="2" t="s">
        <v>408</v>
      </c>
      <c r="F96" s="2" t="s">
        <v>408</v>
      </c>
      <c r="G96" s="2" t="s">
        <v>139</v>
      </c>
      <c r="H96" s="2">
        <v>2</v>
      </c>
      <c r="I96" s="1"/>
      <c r="J96" s="1"/>
      <c r="K96" s="2">
        <v>73</v>
      </c>
      <c r="L96" s="1" t="s">
        <v>479</v>
      </c>
      <c r="M96" s="1"/>
      <c r="N96" s="1"/>
      <c r="O96" s="98">
        <v>7.4999999999999997E-2</v>
      </c>
      <c r="P96" s="98">
        <v>0</v>
      </c>
      <c r="Q96" s="98">
        <v>462.11143200000004</v>
      </c>
      <c r="R96" s="98">
        <v>0</v>
      </c>
      <c r="S96" s="98">
        <v>0</v>
      </c>
      <c r="T96" s="98">
        <v>0</v>
      </c>
      <c r="U96" s="69">
        <f t="shared" si="374"/>
        <v>0.1</v>
      </c>
      <c r="V96" s="69">
        <f t="shared" si="375"/>
        <v>0</v>
      </c>
      <c r="W96" s="69">
        <f t="shared" si="376"/>
        <v>462.11143200000004</v>
      </c>
      <c r="X96" s="69">
        <f t="shared" si="377"/>
        <v>0</v>
      </c>
      <c r="Y96" s="69">
        <f t="shared" si="378"/>
        <v>0</v>
      </c>
      <c r="Z96" s="69">
        <f t="shared" si="379"/>
        <v>0</v>
      </c>
      <c r="AA96" s="69">
        <f t="shared" si="380"/>
        <v>-8.7489849961459601E-2</v>
      </c>
      <c r="AB96" s="69">
        <f t="shared" si="381"/>
        <v>0</v>
      </c>
      <c r="AC96" s="69">
        <f t="shared" si="382"/>
        <v>462.11144826320424</v>
      </c>
      <c r="AD96" s="69">
        <f t="shared" si="383"/>
        <v>0</v>
      </c>
      <c r="AE96" s="69">
        <f t="shared" si="384"/>
        <v>-2.5999999999999999E-3</v>
      </c>
      <c r="AF96" s="69">
        <f t="shared" si="385"/>
        <v>0</v>
      </c>
      <c r="AG96" s="69">
        <f t="shared" si="386"/>
        <v>0.27448918860850213</v>
      </c>
      <c r="AH96" s="69">
        <f t="shared" si="387"/>
        <v>0</v>
      </c>
      <c r="AI96" s="69">
        <f t="shared" si="388"/>
        <v>462.11094516378057</v>
      </c>
      <c r="AJ96" s="69">
        <f t="shared" si="389"/>
        <v>0</v>
      </c>
      <c r="AK96" s="69">
        <f t="shared" si="390"/>
        <v>2.5999999999999999E-3</v>
      </c>
      <c r="AL96" s="69">
        <f t="shared" si="391"/>
        <v>0</v>
      </c>
      <c r="AM96" s="69">
        <f t="shared" si="392"/>
        <v>32.093438623477198</v>
      </c>
      <c r="AN96" s="69">
        <f t="shared" si="393"/>
        <v>0</v>
      </c>
      <c r="AO96" s="69">
        <f t="shared" si="394"/>
        <v>862.75659739119487</v>
      </c>
      <c r="AP96" s="69">
        <f t="shared" si="395"/>
        <v>0</v>
      </c>
      <c r="AQ96" s="69">
        <f t="shared" si="396"/>
        <v>3.9895783239637578E-2</v>
      </c>
      <c r="AR96" s="69">
        <f t="shared" si="397"/>
        <v>0</v>
      </c>
      <c r="AS96" s="69">
        <f t="shared" si="398"/>
        <v>32.093438623477198</v>
      </c>
      <c r="AT96" s="69">
        <f t="shared" si="399"/>
        <v>-2.7536121661626534</v>
      </c>
      <c r="AU96" s="69">
        <f t="shared" si="400"/>
        <v>2857.2485398821195</v>
      </c>
      <c r="AV96" s="69">
        <f t="shared" si="401"/>
        <v>3.6499999999999998E-4</v>
      </c>
      <c r="AW96" s="69">
        <f t="shared" si="402"/>
        <v>3.9895783239637578E-2</v>
      </c>
      <c r="AX96" s="69">
        <f t="shared" si="403"/>
        <v>0</v>
      </c>
      <c r="AY96" s="69">
        <f t="shared" si="404"/>
        <v>53.611505550076252</v>
      </c>
      <c r="AZ96" s="69">
        <f t="shared" si="405"/>
        <v>0.11</v>
      </c>
      <c r="BA96" s="69">
        <f t="shared" si="406"/>
        <v>-475.62566654987995</v>
      </c>
      <c r="BB96" s="69">
        <f t="shared" si="407"/>
        <v>0</v>
      </c>
      <c r="BC96" s="69">
        <f t="shared" si="408"/>
        <v>3.1451740692148851E-2</v>
      </c>
      <c r="BD96" s="69">
        <f t="shared" si="409"/>
        <v>0</v>
      </c>
      <c r="BE96" s="1"/>
    </row>
    <row r="97" spans="1:57">
      <c r="A97" t="str">
        <f t="shared" si="37"/>
        <v>PIPE.2858.T6</v>
      </c>
      <c r="B97" t="str">
        <f t="shared" si="0"/>
        <v>MID_XTD6_PIPE</v>
      </c>
      <c r="C97" s="80" t="s">
        <v>184</v>
      </c>
      <c r="D97" s="80" t="s">
        <v>410</v>
      </c>
      <c r="E97" s="80" t="s">
        <v>408</v>
      </c>
      <c r="F97" s="80" t="s">
        <v>408</v>
      </c>
      <c r="G97" s="2" t="s">
        <v>148</v>
      </c>
      <c r="H97" s="80"/>
      <c r="I97" s="21"/>
      <c r="J97" s="21"/>
      <c r="K97" s="2">
        <v>73</v>
      </c>
      <c r="L97" s="21" t="s">
        <v>355</v>
      </c>
      <c r="M97" s="21"/>
      <c r="N97" s="21"/>
      <c r="O97" s="66">
        <v>-4.4999999999999998E-2</v>
      </c>
      <c r="P97" s="66">
        <v>0</v>
      </c>
      <c r="Q97" s="66">
        <v>462.86143200000004</v>
      </c>
      <c r="R97" s="66">
        <v>0</v>
      </c>
      <c r="S97" s="66">
        <v>0</v>
      </c>
      <c r="T97" s="66">
        <v>0</v>
      </c>
      <c r="U97" s="69">
        <f t="shared" si="374"/>
        <v>-1.9999999999999997E-2</v>
      </c>
      <c r="V97" s="69">
        <f t="shared" si="375"/>
        <v>0</v>
      </c>
      <c r="W97" s="69">
        <f t="shared" si="376"/>
        <v>462.86143200000004</v>
      </c>
      <c r="X97" s="69">
        <f t="shared" si="377"/>
        <v>0</v>
      </c>
      <c r="Y97" s="69">
        <f t="shared" si="378"/>
        <v>0</v>
      </c>
      <c r="Z97" s="69">
        <f t="shared" si="379"/>
        <v>0</v>
      </c>
      <c r="AA97" s="69">
        <f t="shared" si="380"/>
        <v>-0.20943944216468885</v>
      </c>
      <c r="AB97" s="69">
        <f t="shared" si="381"/>
        <v>0</v>
      </c>
      <c r="AC97" s="69">
        <f t="shared" si="382"/>
        <v>462.86113372855721</v>
      </c>
      <c r="AD97" s="69">
        <f t="shared" si="383"/>
        <v>0</v>
      </c>
      <c r="AE97" s="69">
        <f t="shared" si="384"/>
        <v>-2.5999999999999999E-3</v>
      </c>
      <c r="AF97" s="69">
        <f t="shared" si="385"/>
        <v>0</v>
      </c>
      <c r="AG97" s="69">
        <f t="shared" si="386"/>
        <v>0.15643959201127439</v>
      </c>
      <c r="AH97" s="69">
        <f t="shared" si="387"/>
        <v>0</v>
      </c>
      <c r="AI97" s="69">
        <f t="shared" si="388"/>
        <v>462.86125462843052</v>
      </c>
      <c r="AJ97" s="69">
        <f t="shared" si="389"/>
        <v>0</v>
      </c>
      <c r="AK97" s="69">
        <f t="shared" si="390"/>
        <v>2.5999999999999999E-3</v>
      </c>
      <c r="AL97" s="69">
        <f t="shared" si="391"/>
        <v>0</v>
      </c>
      <c r="AM97" s="69">
        <f t="shared" si="392"/>
        <v>32.003448011650654</v>
      </c>
      <c r="AN97" s="69">
        <f t="shared" si="393"/>
        <v>0</v>
      </c>
      <c r="AO97" s="69">
        <f t="shared" si="394"/>
        <v>863.51078681685885</v>
      </c>
      <c r="AP97" s="69">
        <f t="shared" si="395"/>
        <v>0</v>
      </c>
      <c r="AQ97" s="69">
        <f t="shared" si="396"/>
        <v>3.9895783239637578E-2</v>
      </c>
      <c r="AR97" s="69">
        <f t="shared" si="397"/>
        <v>0</v>
      </c>
      <c r="AS97" s="69">
        <f t="shared" si="398"/>
        <v>32.003448011650654</v>
      </c>
      <c r="AT97" s="69">
        <f t="shared" si="399"/>
        <v>-2.7538875379713348</v>
      </c>
      <c r="AU97" s="69">
        <f t="shared" si="400"/>
        <v>2858.0027292575114</v>
      </c>
      <c r="AV97" s="69">
        <f t="shared" si="401"/>
        <v>3.6499999999999998E-4</v>
      </c>
      <c r="AW97" s="69">
        <f t="shared" si="402"/>
        <v>3.9895783239637578E-2</v>
      </c>
      <c r="AX97" s="69">
        <f t="shared" si="403"/>
        <v>0</v>
      </c>
      <c r="AY97" s="69">
        <f t="shared" si="404"/>
        <v>53.515149814559841</v>
      </c>
      <c r="AZ97" s="69">
        <f t="shared" si="405"/>
        <v>0.11</v>
      </c>
      <c r="BA97" s="69">
        <f t="shared" si="406"/>
        <v>-474.87226388713356</v>
      </c>
      <c r="BB97" s="69">
        <f t="shared" si="407"/>
        <v>0</v>
      </c>
      <c r="BC97" s="69">
        <f t="shared" si="408"/>
        <v>3.1451740692148851E-2</v>
      </c>
      <c r="BD97" s="69">
        <f t="shared" si="409"/>
        <v>0</v>
      </c>
      <c r="BE97" s="21"/>
    </row>
    <row r="98" spans="1:57">
      <c r="A98" t="str">
        <f t="shared" si="37"/>
        <v>PIPE.2900.T6</v>
      </c>
      <c r="B98" t="str">
        <f t="shared" si="0"/>
        <v>MID_XTD6_PIPE</v>
      </c>
      <c r="C98" s="80" t="s">
        <v>184</v>
      </c>
      <c r="D98" s="80" t="s">
        <v>410</v>
      </c>
      <c r="E98" s="80" t="s">
        <v>408</v>
      </c>
      <c r="F98" s="80" t="s">
        <v>408</v>
      </c>
      <c r="G98" s="2" t="s">
        <v>148</v>
      </c>
      <c r="H98" s="80"/>
      <c r="I98" s="21"/>
      <c r="J98" s="21"/>
      <c r="K98" s="2">
        <v>73</v>
      </c>
      <c r="L98" s="21" t="s">
        <v>355</v>
      </c>
      <c r="M98" s="21"/>
      <c r="N98" s="21"/>
      <c r="O98" s="66">
        <v>-4.4999999999999998E-2</v>
      </c>
      <c r="P98" s="66">
        <v>0</v>
      </c>
      <c r="Q98" s="66">
        <v>504.77237599999995</v>
      </c>
      <c r="R98" s="66">
        <v>0</v>
      </c>
      <c r="S98" s="66">
        <v>0</v>
      </c>
      <c r="T98" s="66">
        <v>0</v>
      </c>
      <c r="U98" s="69">
        <f t="shared" si="374"/>
        <v>-1.9999999999999997E-2</v>
      </c>
      <c r="V98" s="69">
        <f t="shared" si="375"/>
        <v>0</v>
      </c>
      <c r="W98" s="69">
        <f t="shared" si="376"/>
        <v>504.77237599999995</v>
      </c>
      <c r="X98" s="69">
        <f t="shared" si="377"/>
        <v>0</v>
      </c>
      <c r="Y98" s="69">
        <f t="shared" si="378"/>
        <v>0</v>
      </c>
      <c r="Z98" s="69">
        <f t="shared" si="379"/>
        <v>0</v>
      </c>
      <c r="AA98" s="69">
        <f t="shared" si="380"/>
        <v>-0.3184077737936048</v>
      </c>
      <c r="AB98" s="69">
        <f t="shared" si="381"/>
        <v>0</v>
      </c>
      <c r="AC98" s="69">
        <f t="shared" si="382"/>
        <v>504.77193606964619</v>
      </c>
      <c r="AD98" s="69">
        <f t="shared" si="383"/>
        <v>0</v>
      </c>
      <c r="AE98" s="69">
        <f t="shared" si="384"/>
        <v>-2.5999999999999999E-3</v>
      </c>
      <c r="AF98" s="69">
        <f t="shared" si="385"/>
        <v>0</v>
      </c>
      <c r="AG98" s="69">
        <f t="shared" si="386"/>
        <v>0.26540792364019039</v>
      </c>
      <c r="AH98" s="69">
        <f t="shared" si="387"/>
        <v>0</v>
      </c>
      <c r="AI98" s="69">
        <f t="shared" si="388"/>
        <v>504.7720569695195</v>
      </c>
      <c r="AJ98" s="69">
        <f t="shared" si="389"/>
        <v>0</v>
      </c>
      <c r="AK98" s="69">
        <f t="shared" si="390"/>
        <v>2.5999999999999999E-3</v>
      </c>
      <c r="AL98" s="69">
        <f t="shared" si="391"/>
        <v>0</v>
      </c>
      <c r="AM98" s="69">
        <f t="shared" si="392"/>
        <v>33.675074419235244</v>
      </c>
      <c r="AN98" s="69">
        <f t="shared" si="393"/>
        <v>0</v>
      </c>
      <c r="AO98" s="69">
        <f t="shared" si="394"/>
        <v>905.38838097082862</v>
      </c>
      <c r="AP98" s="69">
        <f t="shared" si="395"/>
        <v>0</v>
      </c>
      <c r="AQ98" s="69">
        <f t="shared" si="396"/>
        <v>3.9895783239637578E-2</v>
      </c>
      <c r="AR98" s="69">
        <f t="shared" si="397"/>
        <v>0</v>
      </c>
      <c r="AS98" s="69">
        <f t="shared" si="398"/>
        <v>33.675074419235244</v>
      </c>
      <c r="AT98" s="69">
        <f t="shared" si="399"/>
        <v>-2.7691780053963448</v>
      </c>
      <c r="AU98" s="69">
        <f t="shared" si="400"/>
        <v>2899.8803206200314</v>
      </c>
      <c r="AV98" s="69">
        <f t="shared" si="401"/>
        <v>3.6499999999999998E-4</v>
      </c>
      <c r="AW98" s="69">
        <f t="shared" si="402"/>
        <v>3.9895783239637578E-2</v>
      </c>
      <c r="AX98" s="69">
        <f t="shared" si="403"/>
        <v>0</v>
      </c>
      <c r="AY98" s="69">
        <f t="shared" si="404"/>
        <v>54.8331046428778</v>
      </c>
      <c r="AZ98" s="69">
        <f t="shared" si="405"/>
        <v>0.11</v>
      </c>
      <c r="BA98" s="69">
        <f t="shared" si="406"/>
        <v>-432.98204758258754</v>
      </c>
      <c r="BB98" s="69">
        <f t="shared" si="407"/>
        <v>0</v>
      </c>
      <c r="BC98" s="69">
        <f t="shared" si="408"/>
        <v>3.1451740692148851E-2</v>
      </c>
      <c r="BD98" s="69">
        <f t="shared" si="409"/>
        <v>0</v>
      </c>
      <c r="BE98" s="21"/>
    </row>
    <row r="99" spans="1:57">
      <c r="A99" t="str">
        <f t="shared" si="37"/>
        <v>PIPE.2900.T6</v>
      </c>
      <c r="B99" t="str">
        <f t="shared" si="0"/>
        <v>MID_XTD6_PIPE</v>
      </c>
      <c r="C99" s="80" t="s">
        <v>184</v>
      </c>
      <c r="D99" s="80" t="s">
        <v>410</v>
      </c>
      <c r="E99" s="80" t="s">
        <v>408</v>
      </c>
      <c r="F99" s="80" t="s">
        <v>408</v>
      </c>
      <c r="G99" s="2" t="s">
        <v>148</v>
      </c>
      <c r="H99" s="80"/>
      <c r="I99" s="21"/>
      <c r="J99" s="21"/>
      <c r="K99" s="2">
        <v>73</v>
      </c>
      <c r="L99" s="21" t="s">
        <v>356</v>
      </c>
      <c r="M99" s="21"/>
      <c r="N99" s="21"/>
      <c r="O99" s="66">
        <v>-4.4999999999999998E-2</v>
      </c>
      <c r="P99" s="66">
        <v>0</v>
      </c>
      <c r="Q99" s="66">
        <v>505.37237599999997</v>
      </c>
      <c r="R99" s="66">
        <v>0</v>
      </c>
      <c r="S99" s="66">
        <v>0</v>
      </c>
      <c r="T99" s="66">
        <v>0</v>
      </c>
      <c r="U99" s="69">
        <f t="shared" si="374"/>
        <v>-1.9999999999999997E-2</v>
      </c>
      <c r="V99" s="69">
        <f t="shared" si="375"/>
        <v>0</v>
      </c>
      <c r="W99" s="69">
        <f t="shared" si="376"/>
        <v>505.37237599999997</v>
      </c>
      <c r="X99" s="69">
        <f t="shared" si="377"/>
        <v>0</v>
      </c>
      <c r="Y99" s="69">
        <f t="shared" si="378"/>
        <v>0</v>
      </c>
      <c r="Z99" s="69">
        <f t="shared" si="379"/>
        <v>0</v>
      </c>
      <c r="AA99" s="69">
        <f t="shared" si="380"/>
        <v>-0.31996777203600546</v>
      </c>
      <c r="AB99" s="69">
        <f t="shared" si="381"/>
        <v>0</v>
      </c>
      <c r="AC99" s="69">
        <f t="shared" si="382"/>
        <v>505.37193404164736</v>
      </c>
      <c r="AD99" s="69">
        <f t="shared" si="383"/>
        <v>0</v>
      </c>
      <c r="AE99" s="69">
        <f t="shared" si="384"/>
        <v>-2.5999999999999999E-3</v>
      </c>
      <c r="AF99" s="69">
        <f t="shared" si="385"/>
        <v>0</v>
      </c>
      <c r="AG99" s="69">
        <f t="shared" si="386"/>
        <v>0.26696792188259105</v>
      </c>
      <c r="AH99" s="69">
        <f t="shared" si="387"/>
        <v>0</v>
      </c>
      <c r="AI99" s="69">
        <f t="shared" si="388"/>
        <v>505.37205494152067</v>
      </c>
      <c r="AJ99" s="69">
        <f t="shared" si="389"/>
        <v>0</v>
      </c>
      <c r="AK99" s="69">
        <f t="shared" si="390"/>
        <v>2.5999999999999999E-3</v>
      </c>
      <c r="AL99" s="69">
        <f t="shared" si="391"/>
        <v>0</v>
      </c>
      <c r="AM99" s="69">
        <f t="shared" si="392"/>
        <v>33.699005539578195</v>
      </c>
      <c r="AN99" s="69">
        <f t="shared" si="393"/>
        <v>0</v>
      </c>
      <c r="AO99" s="69">
        <f t="shared" si="394"/>
        <v>905.98790353210461</v>
      </c>
      <c r="AP99" s="69">
        <f t="shared" si="395"/>
        <v>0</v>
      </c>
      <c r="AQ99" s="69">
        <f t="shared" si="396"/>
        <v>3.9895783239637578E-2</v>
      </c>
      <c r="AR99" s="69">
        <f t="shared" si="397"/>
        <v>0</v>
      </c>
      <c r="AS99" s="69">
        <f t="shared" si="398"/>
        <v>33.699005539578195</v>
      </c>
      <c r="AT99" s="69">
        <f t="shared" si="399"/>
        <v>-2.7693969047953897</v>
      </c>
      <c r="AU99" s="69">
        <f t="shared" si="400"/>
        <v>2900.4798431413446</v>
      </c>
      <c r="AV99" s="69">
        <f t="shared" si="401"/>
        <v>3.6499999999999998E-4</v>
      </c>
      <c r="AW99" s="69">
        <f t="shared" si="402"/>
        <v>3.9895783239637578E-2</v>
      </c>
      <c r="AX99" s="69">
        <f t="shared" si="403"/>
        <v>0</v>
      </c>
      <c r="AY99" s="69">
        <f t="shared" si="404"/>
        <v>54.851972576203067</v>
      </c>
      <c r="AZ99" s="69">
        <f t="shared" si="405"/>
        <v>0.11</v>
      </c>
      <c r="BA99" s="69">
        <f t="shared" si="406"/>
        <v>-432.38234432172277</v>
      </c>
      <c r="BB99" s="69">
        <f t="shared" si="407"/>
        <v>0</v>
      </c>
      <c r="BC99" s="69">
        <f t="shared" si="408"/>
        <v>3.1451740692148851E-2</v>
      </c>
      <c r="BD99" s="69">
        <f t="shared" si="409"/>
        <v>0</v>
      </c>
      <c r="BE99" s="21"/>
    </row>
    <row r="100" spans="1:57">
      <c r="A100" t="str">
        <f t="shared" si="37"/>
        <v>PIPE.3122.T6</v>
      </c>
      <c r="B100" t="str">
        <f t="shared" si="0"/>
        <v>MID_XTD6_PIPE</v>
      </c>
      <c r="C100" s="80" t="s">
        <v>184</v>
      </c>
      <c r="D100" s="80" t="s">
        <v>410</v>
      </c>
      <c r="E100" s="80" t="s">
        <v>408</v>
      </c>
      <c r="F100" s="80" t="s">
        <v>408</v>
      </c>
      <c r="G100" s="2" t="s">
        <v>148</v>
      </c>
      <c r="H100" s="80"/>
      <c r="I100" s="21"/>
      <c r="J100" s="21"/>
      <c r="K100" s="2">
        <v>73</v>
      </c>
      <c r="L100" s="21" t="s">
        <v>357</v>
      </c>
      <c r="M100" s="21"/>
      <c r="N100" s="21"/>
      <c r="O100" s="66">
        <v>-3.5000000000000003E-2</v>
      </c>
      <c r="P100" s="66">
        <v>0</v>
      </c>
      <c r="Q100" s="66">
        <v>726.77499999999998</v>
      </c>
      <c r="R100" s="66">
        <v>0</v>
      </c>
      <c r="S100" s="66">
        <v>0</v>
      </c>
      <c r="T100" s="66">
        <v>0</v>
      </c>
      <c r="U100" s="69">
        <f t="shared" ref="U100:U115" si="562">O100+0.025</f>
        <v>-1.0000000000000002E-2</v>
      </c>
      <c r="V100" s="69">
        <f t="shared" ref="V100:V115" si="563">P100</f>
        <v>0</v>
      </c>
      <c r="W100" s="69">
        <f t="shared" ref="W100:W115" si="564">Q100</f>
        <v>726.77499999999998</v>
      </c>
      <c r="X100" s="69">
        <f t="shared" ref="X100:X115" si="565">R100</f>
        <v>0</v>
      </c>
      <c r="Y100" s="69">
        <f t="shared" ref="Y100:Y115" si="566">S100</f>
        <v>0</v>
      </c>
      <c r="Z100" s="69">
        <f t="shared" ref="Z100:Z115" si="567">T100</f>
        <v>0</v>
      </c>
      <c r="AA100" s="69">
        <f t="shared" ref="AA100:AA115" si="568">U100*COS(-0.0026)+(W100-390)*SIN(-0.0026)</f>
        <v>-0.88561397967411915</v>
      </c>
      <c r="AB100" s="69">
        <f t="shared" ref="AB100:AB115" si="569">V100</f>
        <v>0</v>
      </c>
      <c r="AC100" s="69">
        <f t="shared" ref="AC100:AC115" si="570">-U100*SIN(-0.0026)+(W100-390)*COS(0.0026)+390</f>
        <v>726.77383570117047</v>
      </c>
      <c r="AD100" s="69">
        <f t="shared" ref="AD100:AD115" si="571">X100</f>
        <v>0</v>
      </c>
      <c r="AE100" s="69">
        <f t="shared" ref="AE100:AE115" si="572">Y100-0.0026</f>
        <v>-2.5999999999999999E-3</v>
      </c>
      <c r="AF100" s="69">
        <f t="shared" ref="AF100:AF115" si="573">Z100</f>
        <v>0</v>
      </c>
      <c r="AG100" s="69">
        <f t="shared" ref="AG100:AG115" si="574">U100*COS(0.0026)+(W100-395)*SIN(0.0026)</f>
        <v>0.85261406192074274</v>
      </c>
      <c r="AH100" s="69">
        <f t="shared" ref="AH100:AH115" si="575">V100</f>
        <v>0</v>
      </c>
      <c r="AI100" s="69">
        <f t="shared" ref="AI100:AI115" si="576">-U100*SIN(0.0026)+(W100-395)*COS(0.0026)+395</f>
        <v>726.77390460110246</v>
      </c>
      <c r="AJ100" s="69">
        <f t="shared" ref="AJ100:AJ115" si="577">X100</f>
        <v>0</v>
      </c>
      <c r="AK100" s="69">
        <f t="shared" ref="AK100:AK115" si="578">Y100+0.0026</f>
        <v>2.5999999999999999E-3</v>
      </c>
      <c r="AL100" s="69">
        <f t="shared" ref="AL100:AL115" si="579">Z100</f>
        <v>0</v>
      </c>
      <c r="AM100" s="69">
        <f t="shared" ref="AM100:AM115" si="580">O100*COS(2.28586*PI()/180)+(Q100+195.2)*SIN(2.28586*PI()/180)+5.8015</f>
        <v>42.53968564758199</v>
      </c>
      <c r="AN100" s="69">
        <f t="shared" ref="AN100:AN115" si="581">P100</f>
        <v>0</v>
      </c>
      <c r="AO100" s="69">
        <f t="shared" ref="AO100:AO115" si="582">-O100*SIN(2.28586*PI()/180)+(Q100+195.2)*COS(2.28586*PI()/180)+205.9712</f>
        <v>1127.2139517030046</v>
      </c>
      <c r="AP100" s="69">
        <f t="shared" ref="AP100:AP115" si="583">R100</f>
        <v>0</v>
      </c>
      <c r="AQ100" s="69">
        <f t="shared" ref="AQ100:AQ115" si="584">S100+2.28586*PI()/180</f>
        <v>3.9895783239637578E-2</v>
      </c>
      <c r="AR100" s="69">
        <f t="shared" ref="AR100:AR115" si="585">T100</f>
        <v>0</v>
      </c>
      <c r="AS100" s="69">
        <f t="shared" ref="AS100:AS115" si="586">AM100</f>
        <v>42.53968564758199</v>
      </c>
      <c r="AT100" s="69">
        <f t="shared" ref="AT100:AT115" si="587">AN100*COS(0.02092*PI()/180)-AO100*SIN(0.02092*PI()/180)-2.4386</f>
        <v>-2.8501715947330202</v>
      </c>
      <c r="AU100" s="69">
        <f t="shared" ref="AU100:AU115" si="588">AN100*SIN(0.02092*PI()/180)+AO100*COS(0.02092*PI()/180)+1994.492</f>
        <v>3121.7058765659008</v>
      </c>
      <c r="AV100" s="69">
        <f t="shared" ref="AV100:AV115" si="589">AP100+0.000365</f>
        <v>3.6499999999999998E-4</v>
      </c>
      <c r="AW100" s="69">
        <f t="shared" ref="AW100:AW115" si="590">AQ100</f>
        <v>3.9895783239637578E-2</v>
      </c>
      <c r="AX100" s="69">
        <f t="shared" ref="AX100:AX115" si="591">AR100</f>
        <v>0</v>
      </c>
      <c r="AY100" s="69">
        <f t="shared" ref="AY100:AY115" si="592">(AM100+17.5)*COS(-0.483808*PI()/180)+(AO100-1338.818)*SIN(-0.483808*PI()/180)</f>
        <v>61.824317543334111</v>
      </c>
      <c r="AZ100" s="69">
        <f t="shared" ref="AZ100:AZ115" si="593">AN100+0.11</f>
        <v>0.11</v>
      </c>
      <c r="BA100" s="69">
        <f t="shared" ref="BA100:BA115" si="594">-(AM100+17.5)*SIN(-0.483808*PI()/180)+(AO100-1338.818)*COS(-0.483808*PI()/180)</f>
        <v>-211.08953282585713</v>
      </c>
      <c r="BB100" s="69">
        <f t="shared" ref="BB100:BB115" si="595">AP100</f>
        <v>0</v>
      </c>
      <c r="BC100" s="69">
        <f t="shared" ref="BC100:BC115" si="596">AQ100-0.483808*PI()/180</f>
        <v>3.1451740692148851E-2</v>
      </c>
      <c r="BD100" s="69">
        <f t="shared" ref="BD100:BD115" si="597">AR100</f>
        <v>0</v>
      </c>
      <c r="BE100" s="21"/>
    </row>
    <row r="101" spans="1:57">
      <c r="A101" s="51" t="str">
        <f t="shared" si="37"/>
        <v>PSLIT-1.3122.T6</v>
      </c>
      <c r="B101" t="str">
        <f t="shared" ref="B101:B170" si="598">IF( H101&gt;0, CONCATENATE(D101,"_",F101,"_",G101,"-",H101),CONCATENATE(D101,"_",F101,"_",G101) )</f>
        <v>MID_XTD6_PSLIT-1</v>
      </c>
      <c r="C101" s="80" t="s">
        <v>184</v>
      </c>
      <c r="D101" s="80" t="s">
        <v>410</v>
      </c>
      <c r="E101" s="80" t="s">
        <v>408</v>
      </c>
      <c r="F101" s="80" t="s">
        <v>408</v>
      </c>
      <c r="G101" s="2" t="s">
        <v>298</v>
      </c>
      <c r="H101" s="80">
        <v>1</v>
      </c>
      <c r="I101" s="21"/>
      <c r="J101" s="21"/>
      <c r="K101" s="2">
        <v>83</v>
      </c>
      <c r="L101" s="21" t="s">
        <v>358</v>
      </c>
      <c r="M101" s="21"/>
      <c r="N101" s="21"/>
      <c r="O101" s="66">
        <v>-3.5000000000000003E-2</v>
      </c>
      <c r="P101" s="66">
        <v>-5.1999999999999998E-3</v>
      </c>
      <c r="Q101" s="66">
        <v>727</v>
      </c>
      <c r="R101" s="66">
        <v>0</v>
      </c>
      <c r="S101" s="66">
        <v>0</v>
      </c>
      <c r="T101" s="66">
        <v>0</v>
      </c>
      <c r="U101" s="69">
        <f t="shared" ref="U101:U112" si="599">O101+0.025</f>
        <v>-1.0000000000000002E-2</v>
      </c>
      <c r="V101" s="69">
        <f t="shared" ref="V101:V112" si="600">P101</f>
        <v>-5.1999999999999998E-3</v>
      </c>
      <c r="W101" s="69">
        <f t="shared" ref="W101:W112" si="601">Q101</f>
        <v>727</v>
      </c>
      <c r="X101" s="69">
        <f t="shared" ref="X101:X112" si="602">R101</f>
        <v>0</v>
      </c>
      <c r="Y101" s="69">
        <f t="shared" ref="Y101:Y112" si="603">S101</f>
        <v>0</v>
      </c>
      <c r="Z101" s="69">
        <f t="shared" ref="Z101:Z112" si="604">T101</f>
        <v>0</v>
      </c>
      <c r="AA101" s="69">
        <f t="shared" ref="AA101:AA112" si="605">U101*COS(-0.0026)+(W101-390)*SIN(-0.0026)</f>
        <v>-0.88619897901501943</v>
      </c>
      <c r="AB101" s="69">
        <f t="shared" ref="AB101:AB112" si="606">V101</f>
        <v>-5.1999999999999998E-3</v>
      </c>
      <c r="AC101" s="69">
        <f t="shared" ref="AC101:AC112" si="607">-U101*SIN(-0.0026)+(W101-390)*COS(0.0026)+390</f>
        <v>726.99883494067092</v>
      </c>
      <c r="AD101" s="69">
        <f t="shared" ref="AD101:AD112" si="608">X101</f>
        <v>0</v>
      </c>
      <c r="AE101" s="69">
        <f t="shared" ref="AE101:AE112" si="609">Y101-0.0026</f>
        <v>-2.5999999999999999E-3</v>
      </c>
      <c r="AF101" s="69">
        <f t="shared" ref="AF101:AF112" si="610">Z101</f>
        <v>0</v>
      </c>
      <c r="AG101" s="69">
        <f t="shared" ref="AG101:AG112" si="611">U101*COS(0.0026)+(W101-395)*SIN(0.0026)</f>
        <v>0.85319906126164302</v>
      </c>
      <c r="AH101" s="69">
        <f t="shared" ref="AH101:AH112" si="612">V101</f>
        <v>-5.1999999999999998E-3</v>
      </c>
      <c r="AI101" s="69">
        <f t="shared" ref="AI101:AI112" si="613">-U101*SIN(0.0026)+(W101-395)*COS(0.0026)+395</f>
        <v>726.99890384060291</v>
      </c>
      <c r="AJ101" s="69">
        <f t="shared" ref="AJ101:AJ112" si="614">X101</f>
        <v>0</v>
      </c>
      <c r="AK101" s="69">
        <f t="shared" ref="AK101:AK112" si="615">Y101+0.0026</f>
        <v>2.5999999999999999E-3</v>
      </c>
      <c r="AL101" s="69">
        <f t="shared" ref="AL101:AL112" si="616">Z101</f>
        <v>0</v>
      </c>
      <c r="AM101" s="69">
        <f t="shared" ref="AM101:AM112" si="617">O101*COS(2.28586*PI()/180)+(Q101+195.2)*SIN(2.28586*PI()/180)+5.8015</f>
        <v>42.548659817710607</v>
      </c>
      <c r="AN101" s="69">
        <f t="shared" ref="AN101:AN112" si="618">P101</f>
        <v>-5.1999999999999998E-3</v>
      </c>
      <c r="AO101" s="69">
        <f t="shared" ref="AO101:AO112" si="619">-O101*SIN(2.28586*PI()/180)+(Q101+195.2)*COS(2.28586*PI()/180)+205.9712</f>
        <v>1127.4387726634832</v>
      </c>
      <c r="AP101" s="69">
        <f t="shared" ref="AP101:AP112" si="620">R101</f>
        <v>0</v>
      </c>
      <c r="AQ101" s="69">
        <f t="shared" ref="AQ101:AQ112" si="621">S101+2.28586*PI()/180</f>
        <v>3.9895783239637578E-2</v>
      </c>
      <c r="AR101" s="69">
        <f t="shared" ref="AR101:AR112" si="622">T101</f>
        <v>0</v>
      </c>
      <c r="AS101" s="69">
        <f t="shared" ref="AS101:AS112" si="623">AM101</f>
        <v>42.548659817710607</v>
      </c>
      <c r="AT101" s="69">
        <f t="shared" ref="AT101:AT112" si="624">AN101*COS(0.02092*PI()/180)-AO101*SIN(0.02092*PI()/180)-2.4386</f>
        <v>-2.8554536816610439</v>
      </c>
      <c r="AU101" s="69">
        <f t="shared" ref="AU101:AU112" si="625">AN101*SIN(0.02092*PI()/180)+AO101*COS(0.02092*PI()/180)+1994.492</f>
        <v>3121.9306956127548</v>
      </c>
      <c r="AV101" s="69">
        <f t="shared" ref="AV101:AV112" si="626">AP101+0.000365</f>
        <v>3.6499999999999998E-4</v>
      </c>
      <c r="AW101" s="69">
        <f t="shared" ref="AW101:AW112" si="627">AQ101</f>
        <v>3.9895783239637578E-2</v>
      </c>
      <c r="AX101" s="69">
        <f t="shared" ref="AX101:AX112" si="628">AR101</f>
        <v>0</v>
      </c>
      <c r="AY101" s="69">
        <f t="shared" ref="AY101:AY112" si="629">(AM101+17.5)*COS(-0.483808*PI()/180)+(AO101-1338.818)*SIN(-0.483808*PI()/180)</f>
        <v>61.831393018331099</v>
      </c>
      <c r="AZ101" s="69">
        <f t="shared" ref="AZ101:AZ112" si="630">AN101+0.11</f>
        <v>0.1048</v>
      </c>
      <c r="BA101" s="69">
        <f t="shared" ref="BA101:BA112" si="631">-(AM101+17.5)*SIN(-0.483808*PI()/180)+(AO101-1338.818)*COS(-0.483808*PI()/180)</f>
        <v>-210.86464410303276</v>
      </c>
      <c r="BB101" s="69">
        <f t="shared" ref="BB101:BB112" si="632">AP101</f>
        <v>0</v>
      </c>
      <c r="BC101" s="69">
        <f t="shared" ref="BC101:BC112" si="633">AQ101-0.483808*PI()/180</f>
        <v>3.1451740692148851E-2</v>
      </c>
      <c r="BD101" s="69">
        <f t="shared" ref="BD101:BD112" si="634">AR101</f>
        <v>0</v>
      </c>
      <c r="BE101" s="21"/>
    </row>
    <row r="102" spans="1:57">
      <c r="A102" t="str">
        <f t="shared" si="37"/>
        <v>PIPE.3122.T6</v>
      </c>
      <c r="B102" t="str">
        <f t="shared" si="598"/>
        <v>MID_XTD6_PIPE</v>
      </c>
      <c r="C102" s="80" t="s">
        <v>184</v>
      </c>
      <c r="D102" s="80" t="s">
        <v>410</v>
      </c>
      <c r="E102" s="80" t="s">
        <v>408</v>
      </c>
      <c r="F102" s="80" t="s">
        <v>408</v>
      </c>
      <c r="G102" s="2" t="s">
        <v>148</v>
      </c>
      <c r="H102" s="80"/>
      <c r="I102" s="21"/>
      <c r="J102" s="21"/>
      <c r="K102" s="2">
        <v>73</v>
      </c>
      <c r="L102" s="21" t="s">
        <v>212</v>
      </c>
      <c r="M102" s="21"/>
      <c r="N102" s="21"/>
      <c r="O102" s="66">
        <v>-3.5000000000000003E-2</v>
      </c>
      <c r="P102" s="66">
        <v>-5.1999999999999998E-3</v>
      </c>
      <c r="Q102" s="66">
        <v>727.22500000000002</v>
      </c>
      <c r="R102" s="66">
        <v>0</v>
      </c>
      <c r="S102" s="66">
        <v>0</v>
      </c>
      <c r="T102" s="66">
        <v>0</v>
      </c>
      <c r="U102" s="69">
        <f t="shared" si="599"/>
        <v>-1.0000000000000002E-2</v>
      </c>
      <c r="V102" s="69">
        <f t="shared" si="600"/>
        <v>-5.1999999999999998E-3</v>
      </c>
      <c r="W102" s="69">
        <f t="shared" si="601"/>
        <v>727.22500000000002</v>
      </c>
      <c r="X102" s="69">
        <f t="shared" si="602"/>
        <v>0</v>
      </c>
      <c r="Y102" s="69">
        <f t="shared" si="603"/>
        <v>0</v>
      </c>
      <c r="Z102" s="69">
        <f t="shared" si="604"/>
        <v>0</v>
      </c>
      <c r="AA102" s="69">
        <f t="shared" si="605"/>
        <v>-0.88678397835591971</v>
      </c>
      <c r="AB102" s="69">
        <f t="shared" si="606"/>
        <v>-5.1999999999999998E-3</v>
      </c>
      <c r="AC102" s="69">
        <f t="shared" si="607"/>
        <v>727.22383418017137</v>
      </c>
      <c r="AD102" s="69">
        <f t="shared" si="608"/>
        <v>0</v>
      </c>
      <c r="AE102" s="69">
        <f t="shared" si="609"/>
        <v>-2.5999999999999999E-3</v>
      </c>
      <c r="AF102" s="69">
        <f t="shared" si="610"/>
        <v>0</v>
      </c>
      <c r="AG102" s="69">
        <f t="shared" si="611"/>
        <v>0.8537840606025433</v>
      </c>
      <c r="AH102" s="69">
        <f t="shared" si="612"/>
        <v>-5.1999999999999998E-3</v>
      </c>
      <c r="AI102" s="69">
        <f t="shared" si="613"/>
        <v>727.22390308010336</v>
      </c>
      <c r="AJ102" s="69">
        <f t="shared" si="614"/>
        <v>0</v>
      </c>
      <c r="AK102" s="69">
        <f t="shared" si="615"/>
        <v>2.5999999999999999E-3</v>
      </c>
      <c r="AL102" s="69">
        <f t="shared" si="616"/>
        <v>0</v>
      </c>
      <c r="AM102" s="69">
        <f t="shared" si="617"/>
        <v>42.55763398783921</v>
      </c>
      <c r="AN102" s="69">
        <f t="shared" si="618"/>
        <v>-5.1999999999999998E-3</v>
      </c>
      <c r="AO102" s="69">
        <f t="shared" si="619"/>
        <v>1127.6635936239616</v>
      </c>
      <c r="AP102" s="69">
        <f t="shared" si="620"/>
        <v>0</v>
      </c>
      <c r="AQ102" s="69">
        <f t="shared" si="621"/>
        <v>3.9895783239637578E-2</v>
      </c>
      <c r="AR102" s="69">
        <f t="shared" si="622"/>
        <v>0</v>
      </c>
      <c r="AS102" s="69">
        <f t="shared" si="623"/>
        <v>42.55763398783921</v>
      </c>
      <c r="AT102" s="69">
        <f t="shared" si="624"/>
        <v>-2.8555357689356855</v>
      </c>
      <c r="AU102" s="69">
        <f t="shared" si="625"/>
        <v>3122.1555165582467</v>
      </c>
      <c r="AV102" s="69">
        <f t="shared" si="626"/>
        <v>3.6499999999999998E-4</v>
      </c>
      <c r="AW102" s="69">
        <f t="shared" si="627"/>
        <v>3.9895783239637578E-2</v>
      </c>
      <c r="AX102" s="69">
        <f t="shared" si="628"/>
        <v>0</v>
      </c>
      <c r="AY102" s="69">
        <f t="shared" si="629"/>
        <v>61.838468493328072</v>
      </c>
      <c r="AZ102" s="69">
        <f t="shared" si="630"/>
        <v>0.1048</v>
      </c>
      <c r="BA102" s="69">
        <f t="shared" si="631"/>
        <v>-210.63975538020856</v>
      </c>
      <c r="BB102" s="69">
        <f t="shared" si="632"/>
        <v>0</v>
      </c>
      <c r="BC102" s="69">
        <f t="shared" si="633"/>
        <v>3.1451740692148851E-2</v>
      </c>
      <c r="BD102" s="69">
        <f t="shared" si="634"/>
        <v>0</v>
      </c>
      <c r="BE102" s="21"/>
    </row>
    <row r="103" spans="1:57">
      <c r="A103" t="str">
        <f t="shared" si="37"/>
        <v>PIPE.3124.T6</v>
      </c>
      <c r="B103" t="str">
        <f t="shared" si="598"/>
        <v>MID_XTD6_PIPE</v>
      </c>
      <c r="C103" s="80" t="s">
        <v>184</v>
      </c>
      <c r="D103" s="80" t="s">
        <v>410</v>
      </c>
      <c r="E103" s="80" t="s">
        <v>408</v>
      </c>
      <c r="F103" s="80" t="s">
        <v>408</v>
      </c>
      <c r="G103" s="2" t="s">
        <v>148</v>
      </c>
      <c r="H103" s="80"/>
      <c r="I103" s="21"/>
      <c r="J103" s="21"/>
      <c r="K103" s="2">
        <v>73</v>
      </c>
      <c r="L103" s="21" t="s">
        <v>212</v>
      </c>
      <c r="M103" s="21"/>
      <c r="N103" s="21"/>
      <c r="O103" s="66">
        <v>-3.5000000000000003E-2</v>
      </c>
      <c r="P103" s="66">
        <v>-5.1999999999999998E-3</v>
      </c>
      <c r="Q103" s="66">
        <v>728.62</v>
      </c>
      <c r="R103" s="66">
        <v>0</v>
      </c>
      <c r="S103" s="66">
        <v>0</v>
      </c>
      <c r="T103" s="66">
        <v>0</v>
      </c>
      <c r="U103" s="69">
        <f t="shared" si="599"/>
        <v>-1.0000000000000002E-2</v>
      </c>
      <c r="V103" s="69">
        <f t="shared" si="600"/>
        <v>-5.1999999999999998E-3</v>
      </c>
      <c r="W103" s="69">
        <f t="shared" si="601"/>
        <v>728.62</v>
      </c>
      <c r="X103" s="69">
        <f t="shared" si="602"/>
        <v>0</v>
      </c>
      <c r="Y103" s="69">
        <f t="shared" si="603"/>
        <v>0</v>
      </c>
      <c r="Z103" s="69">
        <f t="shared" si="604"/>
        <v>0</v>
      </c>
      <c r="AA103" s="69">
        <f t="shared" si="605"/>
        <v>-0.890410974269501</v>
      </c>
      <c r="AB103" s="69">
        <f t="shared" si="606"/>
        <v>-5.1999999999999998E-3</v>
      </c>
      <c r="AC103" s="69">
        <f t="shared" si="607"/>
        <v>728.61882946507399</v>
      </c>
      <c r="AD103" s="69">
        <f t="shared" si="608"/>
        <v>0</v>
      </c>
      <c r="AE103" s="69">
        <f t="shared" si="609"/>
        <v>-2.5999999999999999E-3</v>
      </c>
      <c r="AF103" s="69">
        <f t="shared" si="610"/>
        <v>0</v>
      </c>
      <c r="AG103" s="69">
        <f t="shared" si="611"/>
        <v>0.85741105651612459</v>
      </c>
      <c r="AH103" s="69">
        <f t="shared" si="612"/>
        <v>-5.1999999999999998E-3</v>
      </c>
      <c r="AI103" s="69">
        <f t="shared" si="613"/>
        <v>728.61889836500586</v>
      </c>
      <c r="AJ103" s="69">
        <f t="shared" si="614"/>
        <v>0</v>
      </c>
      <c r="AK103" s="69">
        <f t="shared" si="615"/>
        <v>2.5999999999999999E-3</v>
      </c>
      <c r="AL103" s="69">
        <f t="shared" si="616"/>
        <v>0</v>
      </c>
      <c r="AM103" s="69">
        <f t="shared" si="617"/>
        <v>42.613273842636573</v>
      </c>
      <c r="AN103" s="69">
        <f t="shared" si="618"/>
        <v>-5.1999999999999998E-3</v>
      </c>
      <c r="AO103" s="69">
        <f t="shared" si="619"/>
        <v>1129.0574835789287</v>
      </c>
      <c r="AP103" s="69">
        <f t="shared" si="620"/>
        <v>0</v>
      </c>
      <c r="AQ103" s="69">
        <f t="shared" si="621"/>
        <v>3.9895783239637578E-2</v>
      </c>
      <c r="AR103" s="69">
        <f t="shared" si="622"/>
        <v>0</v>
      </c>
      <c r="AS103" s="69">
        <f t="shared" si="623"/>
        <v>42.613273842636573</v>
      </c>
      <c r="AT103" s="69">
        <f t="shared" si="624"/>
        <v>-2.8560447100384647</v>
      </c>
      <c r="AU103" s="69">
        <f t="shared" si="625"/>
        <v>3123.5494064203012</v>
      </c>
      <c r="AV103" s="69">
        <f t="shared" si="626"/>
        <v>3.6499999999999998E-4</v>
      </c>
      <c r="AW103" s="69">
        <f t="shared" si="627"/>
        <v>3.9895783239637578E-2</v>
      </c>
      <c r="AX103" s="69">
        <f t="shared" si="628"/>
        <v>0</v>
      </c>
      <c r="AY103" s="69">
        <f t="shared" si="629"/>
        <v>61.882336438309302</v>
      </c>
      <c r="AZ103" s="69">
        <f t="shared" si="630"/>
        <v>0.1048</v>
      </c>
      <c r="BA103" s="69">
        <f t="shared" si="631"/>
        <v>-209.24544529869758</v>
      </c>
      <c r="BB103" s="69">
        <f t="shared" si="632"/>
        <v>0</v>
      </c>
      <c r="BC103" s="69">
        <f t="shared" si="633"/>
        <v>3.1451740692148851E-2</v>
      </c>
      <c r="BD103" s="69">
        <f t="shared" si="634"/>
        <v>0</v>
      </c>
      <c r="BE103" s="21"/>
    </row>
    <row r="104" spans="1:57">
      <c r="A104" s="51" t="str">
        <f t="shared" si="37"/>
        <v>IMG-1.3124.T6</v>
      </c>
      <c r="B104" t="str">
        <f t="shared" si="598"/>
        <v>MID_XTD6_IMG-1</v>
      </c>
      <c r="C104" s="80" t="s">
        <v>184</v>
      </c>
      <c r="D104" s="80" t="s">
        <v>410</v>
      </c>
      <c r="E104" s="80" t="s">
        <v>408</v>
      </c>
      <c r="F104" s="80" t="s">
        <v>408</v>
      </c>
      <c r="G104" s="2" t="s">
        <v>272</v>
      </c>
      <c r="H104" s="80">
        <v>1</v>
      </c>
      <c r="I104" s="21"/>
      <c r="J104" s="21"/>
      <c r="K104" s="2">
        <v>83</v>
      </c>
      <c r="L104" s="21" t="s">
        <v>359</v>
      </c>
      <c r="M104" s="21"/>
      <c r="N104" s="21"/>
      <c r="O104" s="66">
        <v>-3.5000000000000003E-2</v>
      </c>
      <c r="P104" s="66">
        <v>-5.1999999999999998E-3</v>
      </c>
      <c r="Q104" s="66">
        <v>729</v>
      </c>
      <c r="R104" s="66">
        <v>0</v>
      </c>
      <c r="S104" s="66">
        <v>0</v>
      </c>
      <c r="T104" s="66">
        <v>0</v>
      </c>
      <c r="U104" s="69">
        <f t="shared" si="599"/>
        <v>-1.0000000000000002E-2</v>
      </c>
      <c r="V104" s="69">
        <f t="shared" si="600"/>
        <v>-5.1999999999999998E-3</v>
      </c>
      <c r="W104" s="69">
        <f t="shared" si="601"/>
        <v>729</v>
      </c>
      <c r="X104" s="69">
        <f t="shared" si="602"/>
        <v>0</v>
      </c>
      <c r="Y104" s="69">
        <f t="shared" si="603"/>
        <v>0</v>
      </c>
      <c r="Z104" s="69">
        <f t="shared" si="604"/>
        <v>0</v>
      </c>
      <c r="AA104" s="69">
        <f t="shared" si="605"/>
        <v>-0.89139897315635475</v>
      </c>
      <c r="AB104" s="69">
        <f t="shared" si="606"/>
        <v>-5.1999999999999998E-3</v>
      </c>
      <c r="AC104" s="69">
        <f t="shared" si="607"/>
        <v>728.99882818067476</v>
      </c>
      <c r="AD104" s="69">
        <f t="shared" si="608"/>
        <v>0</v>
      </c>
      <c r="AE104" s="69">
        <f t="shared" si="609"/>
        <v>-2.5999999999999999E-3</v>
      </c>
      <c r="AF104" s="69">
        <f t="shared" si="610"/>
        <v>0</v>
      </c>
      <c r="AG104" s="69">
        <f t="shared" si="611"/>
        <v>0.85839905540297823</v>
      </c>
      <c r="AH104" s="69">
        <f t="shared" si="612"/>
        <v>-5.1999999999999998E-3</v>
      </c>
      <c r="AI104" s="69">
        <f t="shared" si="613"/>
        <v>728.99889708060664</v>
      </c>
      <c r="AJ104" s="69">
        <f t="shared" si="614"/>
        <v>0</v>
      </c>
      <c r="AK104" s="69">
        <f t="shared" si="615"/>
        <v>2.5999999999999999E-3</v>
      </c>
      <c r="AL104" s="69">
        <f t="shared" si="616"/>
        <v>0</v>
      </c>
      <c r="AM104" s="69">
        <f t="shared" si="617"/>
        <v>42.628430218853779</v>
      </c>
      <c r="AN104" s="69">
        <f t="shared" si="618"/>
        <v>-5.1999999999999998E-3</v>
      </c>
      <c r="AO104" s="69">
        <f t="shared" si="619"/>
        <v>1129.4371812010704</v>
      </c>
      <c r="AP104" s="69">
        <f t="shared" si="620"/>
        <v>0</v>
      </c>
      <c r="AQ104" s="69">
        <f t="shared" si="621"/>
        <v>3.9895783239637578E-2</v>
      </c>
      <c r="AR104" s="69">
        <f t="shared" si="622"/>
        <v>0</v>
      </c>
      <c r="AS104" s="69">
        <f t="shared" si="623"/>
        <v>42.628430218853779</v>
      </c>
      <c r="AT104" s="69">
        <f t="shared" si="624"/>
        <v>-2.856183346324527</v>
      </c>
      <c r="AU104" s="69">
        <f t="shared" si="625"/>
        <v>3123.9291040171329</v>
      </c>
      <c r="AV104" s="69">
        <f t="shared" si="626"/>
        <v>3.6499999999999998E-4</v>
      </c>
      <c r="AW104" s="69">
        <f t="shared" si="627"/>
        <v>3.9895783239637578E-2</v>
      </c>
      <c r="AX104" s="69">
        <f t="shared" si="628"/>
        <v>0</v>
      </c>
      <c r="AY104" s="69">
        <f t="shared" si="629"/>
        <v>61.894286129415299</v>
      </c>
      <c r="AZ104" s="69">
        <f t="shared" si="630"/>
        <v>0.1048</v>
      </c>
      <c r="BA104" s="69">
        <f t="shared" si="631"/>
        <v>-208.86563323348292</v>
      </c>
      <c r="BB104" s="69">
        <f t="shared" si="632"/>
        <v>0</v>
      </c>
      <c r="BC104" s="69">
        <f t="shared" si="633"/>
        <v>3.1451740692148851E-2</v>
      </c>
      <c r="BD104" s="69">
        <f t="shared" si="634"/>
        <v>0</v>
      </c>
      <c r="BE104" s="21"/>
    </row>
    <row r="105" spans="1:57">
      <c r="A105" t="str">
        <f t="shared" si="37"/>
        <v>PIPE.3124.T6</v>
      </c>
      <c r="B105" t="str">
        <f t="shared" si="598"/>
        <v>MID_XTD6_PIPE</v>
      </c>
      <c r="C105" s="80" t="s">
        <v>184</v>
      </c>
      <c r="D105" s="80" t="s">
        <v>410</v>
      </c>
      <c r="E105" s="80" t="s">
        <v>408</v>
      </c>
      <c r="F105" s="80" t="s">
        <v>408</v>
      </c>
      <c r="G105" s="2" t="s">
        <v>148</v>
      </c>
      <c r="H105" s="80"/>
      <c r="I105" s="21"/>
      <c r="J105" s="21"/>
      <c r="K105" s="2">
        <v>73</v>
      </c>
      <c r="L105" s="21" t="s">
        <v>360</v>
      </c>
      <c r="M105" s="21"/>
      <c r="N105" s="21"/>
      <c r="O105" s="66">
        <v>-3.5000000000000003E-2</v>
      </c>
      <c r="P105" s="66">
        <v>-5.1999999999999998E-3</v>
      </c>
      <c r="Q105" s="66">
        <v>729.38</v>
      </c>
      <c r="R105" s="66">
        <v>0</v>
      </c>
      <c r="S105" s="66">
        <v>0</v>
      </c>
      <c r="T105" s="66">
        <v>0</v>
      </c>
      <c r="U105" s="69">
        <f t="shared" si="599"/>
        <v>-1.0000000000000002E-2</v>
      </c>
      <c r="V105" s="69">
        <f t="shared" si="600"/>
        <v>-5.1999999999999998E-3</v>
      </c>
      <c r="W105" s="69">
        <f t="shared" si="601"/>
        <v>729.38</v>
      </c>
      <c r="X105" s="69">
        <f t="shared" si="602"/>
        <v>0</v>
      </c>
      <c r="Y105" s="69">
        <f t="shared" si="603"/>
        <v>0</v>
      </c>
      <c r="Z105" s="69">
        <f t="shared" si="604"/>
        <v>0</v>
      </c>
      <c r="AA105" s="69">
        <f t="shared" si="605"/>
        <v>-0.89238697204320838</v>
      </c>
      <c r="AB105" s="69">
        <f t="shared" si="606"/>
        <v>-5.1999999999999998E-3</v>
      </c>
      <c r="AC105" s="69">
        <f t="shared" si="607"/>
        <v>729.37882689627554</v>
      </c>
      <c r="AD105" s="69">
        <f t="shared" si="608"/>
        <v>0</v>
      </c>
      <c r="AE105" s="69">
        <f t="shared" si="609"/>
        <v>-2.5999999999999999E-3</v>
      </c>
      <c r="AF105" s="69">
        <f t="shared" si="610"/>
        <v>0</v>
      </c>
      <c r="AG105" s="69">
        <f t="shared" si="611"/>
        <v>0.85938705428983198</v>
      </c>
      <c r="AH105" s="69">
        <f t="shared" si="612"/>
        <v>-5.1999999999999998E-3</v>
      </c>
      <c r="AI105" s="69">
        <f t="shared" si="613"/>
        <v>729.37889579620742</v>
      </c>
      <c r="AJ105" s="69">
        <f t="shared" si="614"/>
        <v>0</v>
      </c>
      <c r="AK105" s="69">
        <f t="shared" si="615"/>
        <v>2.5999999999999999E-3</v>
      </c>
      <c r="AL105" s="69">
        <f t="shared" si="616"/>
        <v>0</v>
      </c>
      <c r="AM105" s="69">
        <f t="shared" si="617"/>
        <v>42.643586595070978</v>
      </c>
      <c r="AN105" s="69">
        <f t="shared" si="618"/>
        <v>-5.1999999999999998E-3</v>
      </c>
      <c r="AO105" s="69">
        <f t="shared" si="619"/>
        <v>1129.8168788232119</v>
      </c>
      <c r="AP105" s="69">
        <f t="shared" si="620"/>
        <v>0</v>
      </c>
      <c r="AQ105" s="69">
        <f t="shared" si="621"/>
        <v>3.9895783239637578E-2</v>
      </c>
      <c r="AR105" s="69">
        <f t="shared" si="622"/>
        <v>0</v>
      </c>
      <c r="AS105" s="69">
        <f t="shared" si="623"/>
        <v>42.643586595070978</v>
      </c>
      <c r="AT105" s="69">
        <f t="shared" si="624"/>
        <v>-2.8563219826105883</v>
      </c>
      <c r="AU105" s="69">
        <f t="shared" si="625"/>
        <v>3124.308801613965</v>
      </c>
      <c r="AV105" s="69">
        <f t="shared" si="626"/>
        <v>3.6499999999999998E-4</v>
      </c>
      <c r="AW105" s="69">
        <f t="shared" si="627"/>
        <v>3.9895783239637578E-2</v>
      </c>
      <c r="AX105" s="69">
        <f t="shared" si="628"/>
        <v>0</v>
      </c>
      <c r="AY105" s="69">
        <f t="shared" si="629"/>
        <v>61.906235820521296</v>
      </c>
      <c r="AZ105" s="69">
        <f t="shared" si="630"/>
        <v>0.1048</v>
      </c>
      <c r="BA105" s="69">
        <f t="shared" si="631"/>
        <v>-208.48582116826853</v>
      </c>
      <c r="BB105" s="69">
        <f t="shared" si="632"/>
        <v>0</v>
      </c>
      <c r="BC105" s="69">
        <f t="shared" si="633"/>
        <v>3.1451740692148851E-2</v>
      </c>
      <c r="BD105" s="69">
        <f t="shared" si="634"/>
        <v>0</v>
      </c>
      <c r="BE105" s="21"/>
    </row>
    <row r="106" spans="1:57">
      <c r="A106" t="str">
        <f t="shared" ref="A106:A180" si="635">IF( H106="", CONCATENATE(G106,".",ROUND(AU106,0),".",C106),CONCATENATE(G106,"-",H106,".",ROUND(AU106,0),".",C106))</f>
        <v>PIPE.3275.T6</v>
      </c>
      <c r="B106" t="str">
        <f t="shared" si="598"/>
        <v>MID_XTD6_PIPE</v>
      </c>
      <c r="C106" s="80" t="s">
        <v>184</v>
      </c>
      <c r="D106" s="80" t="s">
        <v>410</v>
      </c>
      <c r="E106" s="80" t="s">
        <v>408</v>
      </c>
      <c r="F106" s="80" t="s">
        <v>408</v>
      </c>
      <c r="G106" s="2" t="s">
        <v>148</v>
      </c>
      <c r="H106" s="80"/>
      <c r="I106" s="21"/>
      <c r="J106" s="21"/>
      <c r="K106" s="2">
        <v>73</v>
      </c>
      <c r="L106" s="21" t="s">
        <v>361</v>
      </c>
      <c r="M106" s="21"/>
      <c r="N106" s="21"/>
      <c r="O106" s="66">
        <v>-2.8000000000000001E-2</v>
      </c>
      <c r="P106" s="66">
        <v>-7.0000000000000001E-3</v>
      </c>
      <c r="Q106" s="66">
        <v>879.82500000000005</v>
      </c>
      <c r="R106" s="66">
        <v>0</v>
      </c>
      <c r="S106" s="66">
        <v>0</v>
      </c>
      <c r="T106" s="66">
        <v>0</v>
      </c>
      <c r="U106" s="69">
        <f t="shared" si="599"/>
        <v>-2.9999999999999992E-3</v>
      </c>
      <c r="V106" s="69">
        <f t="shared" si="600"/>
        <v>-7.0000000000000001E-3</v>
      </c>
      <c r="W106" s="69">
        <f t="shared" si="601"/>
        <v>879.82500000000005</v>
      </c>
      <c r="X106" s="69">
        <f t="shared" si="602"/>
        <v>0</v>
      </c>
      <c r="Y106" s="69">
        <f t="shared" si="603"/>
        <v>0</v>
      </c>
      <c r="Z106" s="69">
        <f t="shared" si="604"/>
        <v>0</v>
      </c>
      <c r="AA106" s="69">
        <f t="shared" si="605"/>
        <v>-1.2765435549997908</v>
      </c>
      <c r="AB106" s="69">
        <f t="shared" si="606"/>
        <v>-7.0000000000000001E-3</v>
      </c>
      <c r="AC106" s="69">
        <f t="shared" si="607"/>
        <v>879.82333659244148</v>
      </c>
      <c r="AD106" s="69">
        <f t="shared" si="608"/>
        <v>0</v>
      </c>
      <c r="AE106" s="69">
        <f t="shared" si="609"/>
        <v>-2.5999999999999999E-3</v>
      </c>
      <c r="AF106" s="69">
        <f t="shared" si="610"/>
        <v>0</v>
      </c>
      <c r="AG106" s="69">
        <f t="shared" si="611"/>
        <v>1.2575435899264411</v>
      </c>
      <c r="AH106" s="69">
        <f t="shared" si="612"/>
        <v>-7.0000000000000001E-3</v>
      </c>
      <c r="AI106" s="69">
        <f t="shared" si="613"/>
        <v>879.8233690924144</v>
      </c>
      <c r="AJ106" s="69">
        <f t="shared" si="614"/>
        <v>0</v>
      </c>
      <c r="AK106" s="69">
        <f t="shared" si="615"/>
        <v>2.5999999999999999E-3</v>
      </c>
      <c r="AL106" s="69">
        <f t="shared" si="616"/>
        <v>0</v>
      </c>
      <c r="AM106" s="69">
        <f t="shared" si="617"/>
        <v>48.651110024945091</v>
      </c>
      <c r="AN106" s="69">
        <f t="shared" si="618"/>
        <v>-7.0000000000000001E-3</v>
      </c>
      <c r="AO106" s="69">
        <f t="shared" si="619"/>
        <v>1280.141885845462</v>
      </c>
      <c r="AP106" s="69">
        <f t="shared" si="620"/>
        <v>0</v>
      </c>
      <c r="AQ106" s="69">
        <f t="shared" si="621"/>
        <v>3.9895783239637578E-2</v>
      </c>
      <c r="AR106" s="69">
        <f t="shared" si="622"/>
        <v>0</v>
      </c>
      <c r="AS106" s="69">
        <f t="shared" si="623"/>
        <v>48.651110024945091</v>
      </c>
      <c r="AT106" s="69">
        <f t="shared" si="624"/>
        <v>-2.9130090806984716</v>
      </c>
      <c r="AU106" s="69">
        <f t="shared" si="625"/>
        <v>3274.6337979587261</v>
      </c>
      <c r="AV106" s="69">
        <f t="shared" si="626"/>
        <v>3.6499999999999998E-4</v>
      </c>
      <c r="AW106" s="69">
        <f t="shared" si="627"/>
        <v>3.9895783239637578E-2</v>
      </c>
      <c r="AX106" s="69">
        <f t="shared" si="628"/>
        <v>0</v>
      </c>
      <c r="AY106" s="69">
        <f t="shared" si="629"/>
        <v>66.644209407096398</v>
      </c>
      <c r="AZ106" s="69">
        <f t="shared" si="630"/>
        <v>0.10299999999999999</v>
      </c>
      <c r="BA106" s="69">
        <f t="shared" si="631"/>
        <v>-58.11544615944932</v>
      </c>
      <c r="BB106" s="69">
        <f t="shared" si="632"/>
        <v>0</v>
      </c>
      <c r="BC106" s="69">
        <f t="shared" si="633"/>
        <v>3.1451740692148851E-2</v>
      </c>
      <c r="BD106" s="69">
        <f t="shared" si="634"/>
        <v>0</v>
      </c>
      <c r="BE106" s="21"/>
    </row>
    <row r="107" spans="1:57">
      <c r="A107" s="51" t="str">
        <f t="shared" si="635"/>
        <v>ATT.3275.T6</v>
      </c>
      <c r="B107" t="str">
        <f t="shared" si="598"/>
        <v>MID_XTD6_ATT</v>
      </c>
      <c r="C107" s="80" t="s">
        <v>184</v>
      </c>
      <c r="D107" s="80" t="s">
        <v>410</v>
      </c>
      <c r="E107" s="80" t="s">
        <v>408</v>
      </c>
      <c r="F107" s="80" t="s">
        <v>408</v>
      </c>
      <c r="G107" s="2" t="s">
        <v>79</v>
      </c>
      <c r="H107" s="80"/>
      <c r="I107" s="21"/>
      <c r="J107" s="21"/>
      <c r="K107" s="2">
        <v>83</v>
      </c>
      <c r="L107" s="21" t="s">
        <v>362</v>
      </c>
      <c r="M107" s="21"/>
      <c r="N107" s="21"/>
      <c r="O107" s="66">
        <v>-2.8000000000000001E-2</v>
      </c>
      <c r="P107" s="66">
        <v>-7.0000000000000001E-3</v>
      </c>
      <c r="Q107" s="66">
        <v>880</v>
      </c>
      <c r="R107" s="66">
        <v>0</v>
      </c>
      <c r="S107" s="66">
        <v>0</v>
      </c>
      <c r="T107" s="66">
        <v>0</v>
      </c>
      <c r="U107" s="69">
        <f t="shared" si="599"/>
        <v>-2.9999999999999992E-3</v>
      </c>
      <c r="V107" s="69">
        <f t="shared" si="600"/>
        <v>-7.0000000000000001E-3</v>
      </c>
      <c r="W107" s="69">
        <f t="shared" si="601"/>
        <v>880</v>
      </c>
      <c r="X107" s="69">
        <f t="shared" si="602"/>
        <v>0</v>
      </c>
      <c r="Y107" s="69">
        <f t="shared" si="603"/>
        <v>0</v>
      </c>
      <c r="Z107" s="69">
        <f t="shared" si="604"/>
        <v>0</v>
      </c>
      <c r="AA107" s="69">
        <f t="shared" si="605"/>
        <v>-1.2769985544871576</v>
      </c>
      <c r="AB107" s="69">
        <f t="shared" si="606"/>
        <v>-7.0000000000000001E-3</v>
      </c>
      <c r="AC107" s="69">
        <f t="shared" si="607"/>
        <v>879.99833600094166</v>
      </c>
      <c r="AD107" s="69">
        <f t="shared" si="608"/>
        <v>0</v>
      </c>
      <c r="AE107" s="69">
        <f t="shared" si="609"/>
        <v>-2.5999999999999999E-3</v>
      </c>
      <c r="AF107" s="69">
        <f t="shared" si="610"/>
        <v>0</v>
      </c>
      <c r="AG107" s="69">
        <f t="shared" si="611"/>
        <v>1.2579985894138079</v>
      </c>
      <c r="AH107" s="69">
        <f t="shared" si="612"/>
        <v>-7.0000000000000001E-3</v>
      </c>
      <c r="AI107" s="69">
        <f t="shared" si="613"/>
        <v>879.99836850091469</v>
      </c>
      <c r="AJ107" s="69">
        <f t="shared" si="614"/>
        <v>0</v>
      </c>
      <c r="AK107" s="69">
        <f t="shared" si="615"/>
        <v>2.5999999999999999E-3</v>
      </c>
      <c r="AL107" s="69">
        <f t="shared" si="616"/>
        <v>0</v>
      </c>
      <c r="AM107" s="69">
        <f t="shared" si="617"/>
        <v>48.658089935045119</v>
      </c>
      <c r="AN107" s="69">
        <f t="shared" si="618"/>
        <v>-7.0000000000000001E-3</v>
      </c>
      <c r="AO107" s="69">
        <f t="shared" si="619"/>
        <v>1280.3167465925007</v>
      </c>
      <c r="AP107" s="69">
        <f t="shared" si="620"/>
        <v>0</v>
      </c>
      <c r="AQ107" s="69">
        <f t="shared" si="621"/>
        <v>3.9895783239637578E-2</v>
      </c>
      <c r="AR107" s="69">
        <f t="shared" si="622"/>
        <v>0</v>
      </c>
      <c r="AS107" s="69">
        <f t="shared" si="623"/>
        <v>48.658089935045119</v>
      </c>
      <c r="AT107" s="69">
        <f t="shared" si="624"/>
        <v>-2.9130729263565263</v>
      </c>
      <c r="AU107" s="69">
        <f t="shared" si="625"/>
        <v>3274.808658694109</v>
      </c>
      <c r="AV107" s="69">
        <f t="shared" si="626"/>
        <v>3.6499999999999998E-4</v>
      </c>
      <c r="AW107" s="69">
        <f t="shared" si="627"/>
        <v>3.9895783239637578E-2</v>
      </c>
      <c r="AX107" s="69">
        <f t="shared" si="628"/>
        <v>0</v>
      </c>
      <c r="AY107" s="69">
        <f t="shared" si="629"/>
        <v>66.649712554316267</v>
      </c>
      <c r="AZ107" s="69">
        <f t="shared" si="630"/>
        <v>0.10299999999999999</v>
      </c>
      <c r="BA107" s="69">
        <f t="shared" si="631"/>
        <v>-57.940532708363811</v>
      </c>
      <c r="BB107" s="69">
        <f t="shared" si="632"/>
        <v>0</v>
      </c>
      <c r="BC107" s="69">
        <f t="shared" si="633"/>
        <v>3.1451740692148851E-2</v>
      </c>
      <c r="BD107" s="69">
        <f t="shared" si="634"/>
        <v>0</v>
      </c>
      <c r="BE107" s="21"/>
    </row>
    <row r="108" spans="1:57">
      <c r="A108" t="str">
        <f t="shared" si="635"/>
        <v>PIPE.3275.T6</v>
      </c>
      <c r="B108" t="str">
        <f t="shared" si="598"/>
        <v>MID_XTD6_PIPE</v>
      </c>
      <c r="C108" s="80" t="s">
        <v>184</v>
      </c>
      <c r="D108" s="80" t="s">
        <v>410</v>
      </c>
      <c r="E108" s="80" t="s">
        <v>408</v>
      </c>
      <c r="F108" s="80" t="s">
        <v>408</v>
      </c>
      <c r="G108" s="2" t="s">
        <v>148</v>
      </c>
      <c r="H108" s="80"/>
      <c r="I108" s="21"/>
      <c r="J108" s="21"/>
      <c r="K108" s="2">
        <v>73</v>
      </c>
      <c r="L108" s="21" t="s">
        <v>363</v>
      </c>
      <c r="M108" s="21"/>
      <c r="N108" s="21"/>
      <c r="O108" s="66">
        <v>-2.8000000000000001E-2</v>
      </c>
      <c r="P108" s="66">
        <v>-7.0000000000000001E-3</v>
      </c>
      <c r="Q108" s="66">
        <v>880.17499999999995</v>
      </c>
      <c r="R108" s="66">
        <v>0</v>
      </c>
      <c r="S108" s="66">
        <v>0</v>
      </c>
      <c r="T108" s="66">
        <v>0</v>
      </c>
      <c r="U108" s="69">
        <f t="shared" si="599"/>
        <v>-2.9999999999999992E-3</v>
      </c>
      <c r="V108" s="69">
        <f t="shared" si="600"/>
        <v>-7.0000000000000001E-3</v>
      </c>
      <c r="W108" s="69">
        <f t="shared" si="601"/>
        <v>880.17499999999995</v>
      </c>
      <c r="X108" s="69">
        <f t="shared" si="602"/>
        <v>0</v>
      </c>
      <c r="Y108" s="69">
        <f t="shared" si="603"/>
        <v>0</v>
      </c>
      <c r="Z108" s="69">
        <f t="shared" si="604"/>
        <v>0</v>
      </c>
      <c r="AA108" s="69">
        <f t="shared" si="605"/>
        <v>-1.2774535539745242</v>
      </c>
      <c r="AB108" s="69">
        <f t="shared" si="606"/>
        <v>-7.0000000000000001E-3</v>
      </c>
      <c r="AC108" s="69">
        <f t="shared" si="607"/>
        <v>880.17333540944196</v>
      </c>
      <c r="AD108" s="69">
        <f t="shared" si="608"/>
        <v>0</v>
      </c>
      <c r="AE108" s="69">
        <f t="shared" si="609"/>
        <v>-2.5999999999999999E-3</v>
      </c>
      <c r="AF108" s="69">
        <f t="shared" si="610"/>
        <v>0</v>
      </c>
      <c r="AG108" s="69">
        <f t="shared" si="611"/>
        <v>1.2584535889011745</v>
      </c>
      <c r="AH108" s="69">
        <f t="shared" si="612"/>
        <v>-7.0000000000000001E-3</v>
      </c>
      <c r="AI108" s="69">
        <f t="shared" si="613"/>
        <v>880.17336790941499</v>
      </c>
      <c r="AJ108" s="69">
        <f t="shared" si="614"/>
        <v>0</v>
      </c>
      <c r="AK108" s="69">
        <f t="shared" si="615"/>
        <v>2.5999999999999999E-3</v>
      </c>
      <c r="AL108" s="69">
        <f t="shared" si="616"/>
        <v>0</v>
      </c>
      <c r="AM108" s="69">
        <f t="shared" si="617"/>
        <v>48.66506984514514</v>
      </c>
      <c r="AN108" s="69">
        <f t="shared" si="618"/>
        <v>-7.0000000000000001E-3</v>
      </c>
      <c r="AO108" s="69">
        <f t="shared" si="619"/>
        <v>1280.4916073395395</v>
      </c>
      <c r="AP108" s="69">
        <f t="shared" si="620"/>
        <v>0</v>
      </c>
      <c r="AQ108" s="69">
        <f t="shared" si="621"/>
        <v>3.9895783239637578E-2</v>
      </c>
      <c r="AR108" s="69">
        <f t="shared" si="622"/>
        <v>0</v>
      </c>
      <c r="AS108" s="69">
        <f t="shared" si="623"/>
        <v>48.66506984514514</v>
      </c>
      <c r="AT108" s="69">
        <f t="shared" si="624"/>
        <v>-2.9131367720145809</v>
      </c>
      <c r="AU108" s="69">
        <f t="shared" si="625"/>
        <v>3274.9835194294919</v>
      </c>
      <c r="AV108" s="69">
        <f t="shared" si="626"/>
        <v>3.6499999999999998E-4</v>
      </c>
      <c r="AW108" s="69">
        <f t="shared" si="627"/>
        <v>3.9895783239637578E-2</v>
      </c>
      <c r="AX108" s="69">
        <f t="shared" si="628"/>
        <v>0</v>
      </c>
      <c r="AY108" s="69">
        <f t="shared" si="629"/>
        <v>66.655215701536122</v>
      </c>
      <c r="AZ108" s="69">
        <f t="shared" si="630"/>
        <v>0.10299999999999999</v>
      </c>
      <c r="BA108" s="69">
        <f t="shared" si="631"/>
        <v>-57.765619257278289</v>
      </c>
      <c r="BB108" s="69">
        <f t="shared" si="632"/>
        <v>0</v>
      </c>
      <c r="BC108" s="69">
        <f t="shared" si="633"/>
        <v>3.1451740692148851E-2</v>
      </c>
      <c r="BD108" s="69">
        <f t="shared" si="634"/>
        <v>0</v>
      </c>
      <c r="BE108" s="21"/>
    </row>
    <row r="109" spans="1:57">
      <c r="A109" t="str">
        <f t="shared" si="635"/>
        <v>PIPE.3282.T6</v>
      </c>
      <c r="B109" t="str">
        <f t="shared" si="598"/>
        <v>MID_XTD6_PIPE</v>
      </c>
      <c r="C109" s="80" t="s">
        <v>184</v>
      </c>
      <c r="D109" s="80" t="s">
        <v>410</v>
      </c>
      <c r="E109" s="80" t="s">
        <v>408</v>
      </c>
      <c r="F109" s="80" t="s">
        <v>408</v>
      </c>
      <c r="G109" s="2" t="s">
        <v>148</v>
      </c>
      <c r="H109" s="80"/>
      <c r="I109" s="21"/>
      <c r="J109" s="21"/>
      <c r="K109" s="2">
        <v>73</v>
      </c>
      <c r="L109" s="21" t="s">
        <v>212</v>
      </c>
      <c r="M109" s="21"/>
      <c r="N109" s="21"/>
      <c r="O109" s="66">
        <v>-2.8000000000000001E-2</v>
      </c>
      <c r="P109" s="66">
        <v>-7.0000000000000001E-3</v>
      </c>
      <c r="Q109" s="66">
        <v>887.27499999999998</v>
      </c>
      <c r="R109" s="66">
        <v>0</v>
      </c>
      <c r="S109" s="66">
        <v>0</v>
      </c>
      <c r="T109" s="66">
        <v>0</v>
      </c>
      <c r="U109" s="69">
        <f t="shared" si="599"/>
        <v>-2.9999999999999992E-3</v>
      </c>
      <c r="V109" s="69">
        <f t="shared" si="600"/>
        <v>-7.0000000000000001E-3</v>
      </c>
      <c r="W109" s="69">
        <f t="shared" si="601"/>
        <v>887.27499999999998</v>
      </c>
      <c r="X109" s="69">
        <f t="shared" si="602"/>
        <v>0</v>
      </c>
      <c r="Y109" s="69">
        <f t="shared" si="603"/>
        <v>0</v>
      </c>
      <c r="Z109" s="69">
        <f t="shared" si="604"/>
        <v>0</v>
      </c>
      <c r="AA109" s="69">
        <f t="shared" si="605"/>
        <v>-1.2959135331762648</v>
      </c>
      <c r="AB109" s="69">
        <f t="shared" si="606"/>
        <v>-7.0000000000000001E-3</v>
      </c>
      <c r="AC109" s="69">
        <f t="shared" si="607"/>
        <v>887.27331141145555</v>
      </c>
      <c r="AD109" s="69">
        <f t="shared" si="608"/>
        <v>0</v>
      </c>
      <c r="AE109" s="69">
        <f t="shared" si="609"/>
        <v>-2.5999999999999999E-3</v>
      </c>
      <c r="AF109" s="69">
        <f t="shared" si="610"/>
        <v>0</v>
      </c>
      <c r="AG109" s="69">
        <f t="shared" si="611"/>
        <v>1.2769135681029149</v>
      </c>
      <c r="AH109" s="69">
        <f t="shared" si="612"/>
        <v>-7.0000000000000001E-3</v>
      </c>
      <c r="AI109" s="69">
        <f t="shared" si="613"/>
        <v>887.27334391142858</v>
      </c>
      <c r="AJ109" s="69">
        <f t="shared" si="614"/>
        <v>0</v>
      </c>
      <c r="AK109" s="69">
        <f t="shared" si="615"/>
        <v>2.5999999999999999E-3</v>
      </c>
      <c r="AL109" s="69">
        <f t="shared" si="616"/>
        <v>0</v>
      </c>
      <c r="AM109" s="69">
        <f t="shared" si="617"/>
        <v>48.948254769203416</v>
      </c>
      <c r="AN109" s="69">
        <f t="shared" si="618"/>
        <v>-7.0000000000000001E-3</v>
      </c>
      <c r="AO109" s="69">
        <f t="shared" si="619"/>
        <v>1287.5859576479741</v>
      </c>
      <c r="AP109" s="69">
        <f t="shared" si="620"/>
        <v>0</v>
      </c>
      <c r="AQ109" s="69">
        <f t="shared" si="621"/>
        <v>3.9895783239637578E-2</v>
      </c>
      <c r="AR109" s="69">
        <f t="shared" si="622"/>
        <v>0</v>
      </c>
      <c r="AS109" s="69">
        <f t="shared" si="623"/>
        <v>48.948254769203416</v>
      </c>
      <c r="AT109" s="69">
        <f t="shared" si="624"/>
        <v>-2.9157270815699459</v>
      </c>
      <c r="AU109" s="69">
        <f t="shared" si="625"/>
        <v>3282.0778692650356</v>
      </c>
      <c r="AV109" s="69">
        <f t="shared" si="626"/>
        <v>3.6499999999999998E-4</v>
      </c>
      <c r="AW109" s="69">
        <f t="shared" si="627"/>
        <v>3.9895783239637578E-2</v>
      </c>
      <c r="AX109" s="69">
        <f t="shared" si="628"/>
        <v>0</v>
      </c>
      <c r="AY109" s="69">
        <f t="shared" si="629"/>
        <v>66.878486245885057</v>
      </c>
      <c r="AZ109" s="69">
        <f t="shared" si="630"/>
        <v>0.10299999999999999</v>
      </c>
      <c r="BA109" s="69">
        <f t="shared" si="631"/>
        <v>-50.669130670376674</v>
      </c>
      <c r="BB109" s="69">
        <f t="shared" si="632"/>
        <v>0</v>
      </c>
      <c r="BC109" s="69">
        <f t="shared" si="633"/>
        <v>3.1451740692148851E-2</v>
      </c>
      <c r="BD109" s="69">
        <f t="shared" si="634"/>
        <v>0</v>
      </c>
      <c r="BE109" s="21"/>
    </row>
    <row r="110" spans="1:57">
      <c r="A110" s="51" t="str">
        <f t="shared" si="635"/>
        <v>PSLIT-2.3282.T6</v>
      </c>
      <c r="B110" t="str">
        <f t="shared" si="598"/>
        <v>MID_XTD6_PSLIT-2</v>
      </c>
      <c r="C110" s="80" t="s">
        <v>184</v>
      </c>
      <c r="D110" s="80" t="s">
        <v>410</v>
      </c>
      <c r="E110" s="80" t="s">
        <v>408</v>
      </c>
      <c r="F110" s="80" t="s">
        <v>408</v>
      </c>
      <c r="G110" s="2" t="s">
        <v>298</v>
      </c>
      <c r="H110" s="80">
        <v>2</v>
      </c>
      <c r="I110" s="21"/>
      <c r="J110" s="21"/>
      <c r="K110" s="2">
        <v>83</v>
      </c>
      <c r="L110" s="21" t="s">
        <v>364</v>
      </c>
      <c r="M110" s="21"/>
      <c r="N110" s="21"/>
      <c r="O110" s="66">
        <v>-2.8000000000000001E-2</v>
      </c>
      <c r="P110" s="66">
        <v>-7.0000000000000001E-3</v>
      </c>
      <c r="Q110" s="66">
        <v>887.5</v>
      </c>
      <c r="R110" s="66">
        <v>0</v>
      </c>
      <c r="S110" s="66">
        <v>0</v>
      </c>
      <c r="T110" s="66">
        <v>0</v>
      </c>
      <c r="U110" s="69">
        <f t="shared" si="599"/>
        <v>-2.9999999999999992E-3</v>
      </c>
      <c r="V110" s="69">
        <f t="shared" si="600"/>
        <v>-7.0000000000000001E-3</v>
      </c>
      <c r="W110" s="69">
        <f t="shared" si="601"/>
        <v>887.5</v>
      </c>
      <c r="X110" s="69">
        <f t="shared" si="602"/>
        <v>0</v>
      </c>
      <c r="Y110" s="69">
        <f t="shared" si="603"/>
        <v>0</v>
      </c>
      <c r="Z110" s="69">
        <f t="shared" si="604"/>
        <v>0</v>
      </c>
      <c r="AA110" s="69">
        <f t="shared" si="605"/>
        <v>-1.296498532517165</v>
      </c>
      <c r="AB110" s="69">
        <f t="shared" si="606"/>
        <v>-7.0000000000000001E-3</v>
      </c>
      <c r="AC110" s="69">
        <f t="shared" si="607"/>
        <v>887.498310650956</v>
      </c>
      <c r="AD110" s="69">
        <f t="shared" si="608"/>
        <v>0</v>
      </c>
      <c r="AE110" s="69">
        <f t="shared" si="609"/>
        <v>-2.5999999999999999E-3</v>
      </c>
      <c r="AF110" s="69">
        <f t="shared" si="610"/>
        <v>0</v>
      </c>
      <c r="AG110" s="69">
        <f t="shared" si="611"/>
        <v>1.2774985674438153</v>
      </c>
      <c r="AH110" s="69">
        <f t="shared" si="612"/>
        <v>-7.0000000000000001E-3</v>
      </c>
      <c r="AI110" s="69">
        <f t="shared" si="613"/>
        <v>887.49834315092903</v>
      </c>
      <c r="AJ110" s="69">
        <f t="shared" si="614"/>
        <v>0</v>
      </c>
      <c r="AK110" s="69">
        <f t="shared" si="615"/>
        <v>2.5999999999999999E-3</v>
      </c>
      <c r="AL110" s="69">
        <f t="shared" si="616"/>
        <v>0</v>
      </c>
      <c r="AM110" s="69">
        <f t="shared" si="617"/>
        <v>48.957228939332026</v>
      </c>
      <c r="AN110" s="69">
        <f t="shared" si="618"/>
        <v>-7.0000000000000001E-3</v>
      </c>
      <c r="AO110" s="69">
        <f t="shared" si="619"/>
        <v>1287.8107786084529</v>
      </c>
      <c r="AP110" s="69">
        <f t="shared" si="620"/>
        <v>0</v>
      </c>
      <c r="AQ110" s="69">
        <f t="shared" si="621"/>
        <v>3.9895783239637578E-2</v>
      </c>
      <c r="AR110" s="69">
        <f t="shared" si="622"/>
        <v>0</v>
      </c>
      <c r="AS110" s="69">
        <f t="shared" si="623"/>
        <v>48.957228939332026</v>
      </c>
      <c r="AT110" s="69">
        <f t="shared" si="624"/>
        <v>-2.915809168844588</v>
      </c>
      <c r="AU110" s="69">
        <f t="shared" si="625"/>
        <v>3282.3026902105285</v>
      </c>
      <c r="AV110" s="69">
        <f t="shared" si="626"/>
        <v>3.6499999999999998E-4</v>
      </c>
      <c r="AW110" s="69">
        <f t="shared" si="627"/>
        <v>3.9895783239637578E-2</v>
      </c>
      <c r="AX110" s="69">
        <f t="shared" si="628"/>
        <v>0</v>
      </c>
      <c r="AY110" s="69">
        <f t="shared" si="629"/>
        <v>66.885561720882023</v>
      </c>
      <c r="AZ110" s="69">
        <f t="shared" si="630"/>
        <v>0.10299999999999999</v>
      </c>
      <c r="BA110" s="69">
        <f t="shared" si="631"/>
        <v>-50.444241947552051</v>
      </c>
      <c r="BB110" s="69">
        <f t="shared" si="632"/>
        <v>0</v>
      </c>
      <c r="BC110" s="69">
        <f t="shared" si="633"/>
        <v>3.1451740692148851E-2</v>
      </c>
      <c r="BD110" s="69">
        <f t="shared" si="634"/>
        <v>0</v>
      </c>
      <c r="BE110" s="21"/>
    </row>
    <row r="111" spans="1:57">
      <c r="A111" s="51" t="str">
        <f t="shared" si="635"/>
        <v>IMG-2.3283.T6</v>
      </c>
      <c r="B111" t="str">
        <f t="shared" si="598"/>
        <v>MID_XTD6_IMG-2</v>
      </c>
      <c r="C111" s="80" t="s">
        <v>184</v>
      </c>
      <c r="D111" s="80" t="s">
        <v>410</v>
      </c>
      <c r="E111" s="80" t="s">
        <v>408</v>
      </c>
      <c r="F111" s="80" t="s">
        <v>408</v>
      </c>
      <c r="G111" s="2" t="s">
        <v>272</v>
      </c>
      <c r="H111" s="80">
        <v>2</v>
      </c>
      <c r="I111" s="21"/>
      <c r="J111" s="21"/>
      <c r="K111" s="2">
        <v>83</v>
      </c>
      <c r="L111" s="21" t="s">
        <v>365</v>
      </c>
      <c r="M111" s="21"/>
      <c r="N111" s="21"/>
      <c r="O111" s="66">
        <v>-2.8000000000000001E-2</v>
      </c>
      <c r="P111" s="66">
        <v>-7.0000000000000001E-3</v>
      </c>
      <c r="Q111" s="66">
        <v>888.10500000000002</v>
      </c>
      <c r="R111" s="66">
        <v>0</v>
      </c>
      <c r="S111" s="66">
        <v>0</v>
      </c>
      <c r="T111" s="66">
        <v>0</v>
      </c>
      <c r="U111" s="69">
        <f t="shared" si="599"/>
        <v>-2.9999999999999992E-3</v>
      </c>
      <c r="V111" s="69">
        <f t="shared" si="600"/>
        <v>-7.0000000000000001E-3</v>
      </c>
      <c r="W111" s="69">
        <f t="shared" si="601"/>
        <v>888.10500000000002</v>
      </c>
      <c r="X111" s="69">
        <f t="shared" si="602"/>
        <v>0</v>
      </c>
      <c r="Y111" s="69">
        <f t="shared" si="603"/>
        <v>0</v>
      </c>
      <c r="Z111" s="69">
        <f t="shared" si="604"/>
        <v>0</v>
      </c>
      <c r="AA111" s="69">
        <f t="shared" si="605"/>
        <v>-1.2980715307449189</v>
      </c>
      <c r="AB111" s="69">
        <f t="shared" si="606"/>
        <v>-7.0000000000000001E-3</v>
      </c>
      <c r="AC111" s="69">
        <f t="shared" si="607"/>
        <v>888.10330860605723</v>
      </c>
      <c r="AD111" s="69">
        <f t="shared" si="608"/>
        <v>0</v>
      </c>
      <c r="AE111" s="69">
        <f t="shared" si="609"/>
        <v>-2.5999999999999999E-3</v>
      </c>
      <c r="AF111" s="69">
        <f t="shared" si="610"/>
        <v>0</v>
      </c>
      <c r="AG111" s="69">
        <f t="shared" si="611"/>
        <v>1.2790715656715692</v>
      </c>
      <c r="AH111" s="69">
        <f t="shared" si="612"/>
        <v>-7.0000000000000001E-3</v>
      </c>
      <c r="AI111" s="69">
        <f t="shared" si="613"/>
        <v>888.10334110603014</v>
      </c>
      <c r="AJ111" s="69">
        <f t="shared" si="614"/>
        <v>0</v>
      </c>
      <c r="AK111" s="69">
        <f t="shared" si="615"/>
        <v>2.5999999999999999E-3</v>
      </c>
      <c r="AL111" s="69">
        <f t="shared" si="616"/>
        <v>0</v>
      </c>
      <c r="AM111" s="69">
        <f t="shared" si="617"/>
        <v>48.981359485677835</v>
      </c>
      <c r="AN111" s="69">
        <f t="shared" si="618"/>
        <v>-7.0000000000000001E-3</v>
      </c>
      <c r="AO111" s="69">
        <f t="shared" si="619"/>
        <v>1288.415297191073</v>
      </c>
      <c r="AP111" s="69">
        <f t="shared" si="620"/>
        <v>0</v>
      </c>
      <c r="AQ111" s="69">
        <f t="shared" si="621"/>
        <v>3.9895783239637578E-2</v>
      </c>
      <c r="AR111" s="69">
        <f t="shared" si="622"/>
        <v>0</v>
      </c>
      <c r="AS111" s="69">
        <f t="shared" si="623"/>
        <v>48.981359485677835</v>
      </c>
      <c r="AT111" s="69">
        <f t="shared" si="624"/>
        <v>-2.9160298924052919</v>
      </c>
      <c r="AU111" s="69">
        <f t="shared" si="625"/>
        <v>3282.907208752853</v>
      </c>
      <c r="AV111" s="69">
        <f t="shared" si="626"/>
        <v>3.6499999999999998E-4</v>
      </c>
      <c r="AW111" s="69">
        <f t="shared" si="627"/>
        <v>3.9895783239637578E-2</v>
      </c>
      <c r="AX111" s="69">
        <f t="shared" si="628"/>
        <v>0</v>
      </c>
      <c r="AY111" s="69">
        <f t="shared" si="629"/>
        <v>66.904586886985001</v>
      </c>
      <c r="AZ111" s="69">
        <f t="shared" si="630"/>
        <v>0.10299999999999999</v>
      </c>
      <c r="BA111" s="69">
        <f t="shared" si="631"/>
        <v>-49.839541159513239</v>
      </c>
      <c r="BB111" s="69">
        <f t="shared" si="632"/>
        <v>0</v>
      </c>
      <c r="BC111" s="69">
        <f t="shared" si="633"/>
        <v>3.1451740692148851E-2</v>
      </c>
      <c r="BD111" s="69">
        <f t="shared" si="634"/>
        <v>0</v>
      </c>
      <c r="BE111" s="21"/>
    </row>
    <row r="112" spans="1:57">
      <c r="A112" t="str">
        <f t="shared" si="635"/>
        <v>PIPE.3283.T6</v>
      </c>
      <c r="B112" t="str">
        <f t="shared" si="598"/>
        <v>MID_XTD6_PIPE</v>
      </c>
      <c r="C112" s="80" t="s">
        <v>184</v>
      </c>
      <c r="D112" s="80" t="s">
        <v>410</v>
      </c>
      <c r="E112" s="80" t="s">
        <v>408</v>
      </c>
      <c r="F112" s="80" t="s">
        <v>408</v>
      </c>
      <c r="G112" s="2" t="s">
        <v>148</v>
      </c>
      <c r="H112" s="80"/>
      <c r="I112" s="21"/>
      <c r="J112" s="21"/>
      <c r="K112" s="2">
        <v>73</v>
      </c>
      <c r="L112" s="21" t="s">
        <v>366</v>
      </c>
      <c r="M112" s="21"/>
      <c r="N112" s="21"/>
      <c r="O112" s="66">
        <v>-2.8000000000000001E-2</v>
      </c>
      <c r="P112" s="66">
        <v>-7.0000000000000001E-3</v>
      </c>
      <c r="Q112" s="66">
        <v>888.48500000000001</v>
      </c>
      <c r="R112" s="66">
        <v>0</v>
      </c>
      <c r="S112" s="66">
        <v>0</v>
      </c>
      <c r="T112" s="66">
        <v>0</v>
      </c>
      <c r="U112" s="69">
        <f t="shared" si="599"/>
        <v>-2.9999999999999992E-3</v>
      </c>
      <c r="V112" s="69">
        <f t="shared" si="600"/>
        <v>-7.0000000000000001E-3</v>
      </c>
      <c r="W112" s="69">
        <f t="shared" si="601"/>
        <v>888.48500000000001</v>
      </c>
      <c r="X112" s="69">
        <f t="shared" si="602"/>
        <v>0</v>
      </c>
      <c r="Y112" s="69">
        <f t="shared" si="603"/>
        <v>0</v>
      </c>
      <c r="Z112" s="69">
        <f t="shared" si="604"/>
        <v>0</v>
      </c>
      <c r="AA112" s="69">
        <f t="shared" si="605"/>
        <v>-1.2990595296317726</v>
      </c>
      <c r="AB112" s="69">
        <f t="shared" si="606"/>
        <v>-7.0000000000000001E-3</v>
      </c>
      <c r="AC112" s="69">
        <f t="shared" si="607"/>
        <v>888.48330732165789</v>
      </c>
      <c r="AD112" s="69">
        <f t="shared" si="608"/>
        <v>0</v>
      </c>
      <c r="AE112" s="69">
        <f t="shared" si="609"/>
        <v>-2.5999999999999999E-3</v>
      </c>
      <c r="AF112" s="69">
        <f t="shared" si="610"/>
        <v>0</v>
      </c>
      <c r="AG112" s="69">
        <f t="shared" si="611"/>
        <v>1.280059564558423</v>
      </c>
      <c r="AH112" s="69">
        <f t="shared" si="612"/>
        <v>-7.0000000000000001E-3</v>
      </c>
      <c r="AI112" s="69">
        <f t="shared" si="613"/>
        <v>888.48333982163081</v>
      </c>
      <c r="AJ112" s="69">
        <f t="shared" si="614"/>
        <v>0</v>
      </c>
      <c r="AK112" s="69">
        <f t="shared" si="615"/>
        <v>2.5999999999999999E-3</v>
      </c>
      <c r="AL112" s="69">
        <f t="shared" si="616"/>
        <v>0</v>
      </c>
      <c r="AM112" s="69">
        <f t="shared" si="617"/>
        <v>48.996515861895034</v>
      </c>
      <c r="AN112" s="69">
        <f t="shared" si="618"/>
        <v>-7.0000000000000001E-3</v>
      </c>
      <c r="AO112" s="69">
        <f t="shared" si="619"/>
        <v>1288.7949948132145</v>
      </c>
      <c r="AP112" s="69">
        <f t="shared" si="620"/>
        <v>0</v>
      </c>
      <c r="AQ112" s="69">
        <f t="shared" si="621"/>
        <v>3.9895783239637578E-2</v>
      </c>
      <c r="AR112" s="69">
        <f t="shared" si="622"/>
        <v>0</v>
      </c>
      <c r="AS112" s="69">
        <f t="shared" si="623"/>
        <v>48.996515861895034</v>
      </c>
      <c r="AT112" s="69">
        <f t="shared" si="624"/>
        <v>-2.9161685286913537</v>
      </c>
      <c r="AU112" s="69">
        <f t="shared" si="625"/>
        <v>3283.2869063496851</v>
      </c>
      <c r="AV112" s="69">
        <f t="shared" si="626"/>
        <v>3.6499999999999998E-4</v>
      </c>
      <c r="AW112" s="69">
        <f t="shared" si="627"/>
        <v>3.9895783239637578E-2</v>
      </c>
      <c r="AX112" s="69">
        <f t="shared" si="628"/>
        <v>0</v>
      </c>
      <c r="AY112" s="69">
        <f t="shared" si="629"/>
        <v>66.916536578090998</v>
      </c>
      <c r="AZ112" s="69">
        <f t="shared" si="630"/>
        <v>0.10299999999999999</v>
      </c>
      <c r="BA112" s="69">
        <f t="shared" si="631"/>
        <v>-49.459729094298837</v>
      </c>
      <c r="BB112" s="69">
        <f t="shared" si="632"/>
        <v>0</v>
      </c>
      <c r="BC112" s="69">
        <f t="shared" si="633"/>
        <v>3.1451740692148851E-2</v>
      </c>
      <c r="BD112" s="69">
        <f t="shared" si="634"/>
        <v>0</v>
      </c>
      <c r="BE112" s="21"/>
    </row>
    <row r="113" spans="1:57">
      <c r="A113" t="str">
        <f t="shared" si="635"/>
        <v>PIPE.3302.T6</v>
      </c>
      <c r="B113" t="str">
        <f t="shared" si="598"/>
        <v>MID_XTD6_PIPE</v>
      </c>
      <c r="C113" s="80" t="s">
        <v>184</v>
      </c>
      <c r="D113" s="80" t="s">
        <v>410</v>
      </c>
      <c r="E113" s="80" t="s">
        <v>408</v>
      </c>
      <c r="F113" s="80" t="s">
        <v>408</v>
      </c>
      <c r="G113" s="2" t="s">
        <v>148</v>
      </c>
      <c r="H113" s="80"/>
      <c r="I113" s="21"/>
      <c r="J113" s="21"/>
      <c r="K113" s="2">
        <v>73</v>
      </c>
      <c r="L113" s="21" t="s">
        <v>367</v>
      </c>
      <c r="M113" s="21"/>
      <c r="N113" s="21"/>
      <c r="O113" s="66">
        <v>-2.5000000000000001E-2</v>
      </c>
      <c r="P113" s="66">
        <v>-7.0000000000000001E-3</v>
      </c>
      <c r="Q113" s="66">
        <v>906.79499999999996</v>
      </c>
      <c r="R113" s="66">
        <v>0</v>
      </c>
      <c r="S113" s="66">
        <v>0</v>
      </c>
      <c r="T113" s="66">
        <v>0</v>
      </c>
      <c r="U113" s="69">
        <f t="shared" si="562"/>
        <v>0</v>
      </c>
      <c r="V113" s="69">
        <f t="shared" si="563"/>
        <v>-7.0000000000000001E-3</v>
      </c>
      <c r="W113" s="69">
        <f t="shared" si="564"/>
        <v>906.79499999999996</v>
      </c>
      <c r="X113" s="69">
        <f t="shared" si="565"/>
        <v>0</v>
      </c>
      <c r="Y113" s="69">
        <f t="shared" si="566"/>
        <v>0</v>
      </c>
      <c r="Z113" s="69">
        <f t="shared" si="567"/>
        <v>0</v>
      </c>
      <c r="AA113" s="69">
        <f t="shared" si="568"/>
        <v>-1.3436654861356916</v>
      </c>
      <c r="AB113" s="69">
        <f t="shared" si="569"/>
        <v>-7.0000000000000001E-3</v>
      </c>
      <c r="AC113" s="69">
        <f t="shared" si="570"/>
        <v>906.793253233884</v>
      </c>
      <c r="AD113" s="69">
        <f t="shared" si="571"/>
        <v>0</v>
      </c>
      <c r="AE113" s="69">
        <f t="shared" si="572"/>
        <v>-2.5999999999999999E-3</v>
      </c>
      <c r="AF113" s="69">
        <f t="shared" si="573"/>
        <v>0</v>
      </c>
      <c r="AG113" s="69">
        <f t="shared" si="574"/>
        <v>1.3306655007823533</v>
      </c>
      <c r="AH113" s="69">
        <f t="shared" si="575"/>
        <v>-7.0000000000000001E-3</v>
      </c>
      <c r="AI113" s="69">
        <f t="shared" si="576"/>
        <v>906.79327013387444</v>
      </c>
      <c r="AJ113" s="69">
        <f t="shared" si="577"/>
        <v>0</v>
      </c>
      <c r="AK113" s="69">
        <f t="shared" si="578"/>
        <v>2.5999999999999999E-3</v>
      </c>
      <c r="AL113" s="69">
        <f t="shared" si="579"/>
        <v>0</v>
      </c>
      <c r="AM113" s="69">
        <f t="shared" si="580"/>
        <v>49.729811497167191</v>
      </c>
      <c r="AN113" s="69">
        <f t="shared" si="581"/>
        <v>-7.0000000000000001E-3</v>
      </c>
      <c r="AO113" s="69">
        <f t="shared" si="582"/>
        <v>1307.0903053192235</v>
      </c>
      <c r="AP113" s="69">
        <f t="shared" si="583"/>
        <v>0</v>
      </c>
      <c r="AQ113" s="69">
        <f t="shared" si="584"/>
        <v>3.9895783239637578E-2</v>
      </c>
      <c r="AR113" s="69">
        <f t="shared" si="585"/>
        <v>0</v>
      </c>
      <c r="AS113" s="69">
        <f t="shared" si="586"/>
        <v>49.729811497167191</v>
      </c>
      <c r="AT113" s="69">
        <f t="shared" si="587"/>
        <v>-2.9228485649965443</v>
      </c>
      <c r="AU113" s="69">
        <f t="shared" si="588"/>
        <v>3301.5822156361774</v>
      </c>
      <c r="AV113" s="69">
        <f t="shared" si="589"/>
        <v>3.6499999999999998E-4</v>
      </c>
      <c r="AW113" s="69">
        <f t="shared" si="590"/>
        <v>3.9895783239637578E-2</v>
      </c>
      <c r="AX113" s="69">
        <f t="shared" si="591"/>
        <v>0</v>
      </c>
      <c r="AY113" s="69">
        <f t="shared" si="592"/>
        <v>67.495321526371228</v>
      </c>
      <c r="AZ113" s="69">
        <f t="shared" si="593"/>
        <v>0.10299999999999999</v>
      </c>
      <c r="BA113" s="69">
        <f t="shared" si="594"/>
        <v>-31.158878923237527</v>
      </c>
      <c r="BB113" s="69">
        <f t="shared" si="595"/>
        <v>0</v>
      </c>
      <c r="BC113" s="69">
        <f t="shared" si="596"/>
        <v>3.1451740692148851E-2</v>
      </c>
      <c r="BD113" s="69">
        <f t="shared" si="597"/>
        <v>0</v>
      </c>
      <c r="BE113" s="21"/>
    </row>
    <row r="114" spans="1:57">
      <c r="A114" t="str">
        <f t="shared" si="635"/>
        <v>PBLM.3302.T6</v>
      </c>
      <c r="B114" t="str">
        <f t="shared" si="598"/>
        <v>MID_XTD6_PBLM</v>
      </c>
      <c r="C114" s="80" t="s">
        <v>184</v>
      </c>
      <c r="D114" s="80" t="s">
        <v>410</v>
      </c>
      <c r="E114" s="80" t="s">
        <v>408</v>
      </c>
      <c r="F114" s="80" t="s">
        <v>408</v>
      </c>
      <c r="G114" s="2" t="s">
        <v>82</v>
      </c>
      <c r="H114" s="80"/>
      <c r="I114" s="21"/>
      <c r="J114" s="21"/>
      <c r="K114" s="2">
        <v>73</v>
      </c>
      <c r="L114" s="21" t="s">
        <v>368</v>
      </c>
      <c r="M114" s="21"/>
      <c r="N114" s="21"/>
      <c r="O114" s="66">
        <v>-2.5000000000000001E-2</v>
      </c>
      <c r="P114" s="66">
        <v>-7.0000000000000001E-3</v>
      </c>
      <c r="Q114" s="66">
        <v>907.09499999999991</v>
      </c>
      <c r="R114" s="66">
        <v>0</v>
      </c>
      <c r="S114" s="66">
        <v>0</v>
      </c>
      <c r="T114" s="66">
        <v>0</v>
      </c>
      <c r="U114" s="69">
        <f t="shared" si="562"/>
        <v>0</v>
      </c>
      <c r="V114" s="69">
        <f t="shared" si="563"/>
        <v>-7.0000000000000001E-3</v>
      </c>
      <c r="W114" s="69">
        <f t="shared" si="564"/>
        <v>907.09499999999991</v>
      </c>
      <c r="X114" s="69">
        <f t="shared" si="565"/>
        <v>0</v>
      </c>
      <c r="Y114" s="69">
        <f t="shared" si="566"/>
        <v>0</v>
      </c>
      <c r="Z114" s="69">
        <f t="shared" si="567"/>
        <v>0</v>
      </c>
      <c r="AA114" s="69">
        <f t="shared" si="568"/>
        <v>-1.3444454852568917</v>
      </c>
      <c r="AB114" s="69">
        <f t="shared" si="569"/>
        <v>-7.0000000000000001E-3</v>
      </c>
      <c r="AC114" s="69">
        <f t="shared" si="570"/>
        <v>907.09325221988445</v>
      </c>
      <c r="AD114" s="69">
        <f t="shared" si="571"/>
        <v>0</v>
      </c>
      <c r="AE114" s="69">
        <f t="shared" si="572"/>
        <v>-2.5999999999999999E-3</v>
      </c>
      <c r="AF114" s="69">
        <f t="shared" si="573"/>
        <v>0</v>
      </c>
      <c r="AG114" s="69">
        <f t="shared" si="574"/>
        <v>1.3314454999035534</v>
      </c>
      <c r="AH114" s="69">
        <f t="shared" si="575"/>
        <v>-7.0000000000000001E-3</v>
      </c>
      <c r="AI114" s="69">
        <f t="shared" si="576"/>
        <v>907.093269119875</v>
      </c>
      <c r="AJ114" s="69">
        <f t="shared" si="577"/>
        <v>0</v>
      </c>
      <c r="AK114" s="69">
        <f t="shared" si="578"/>
        <v>2.5999999999999999E-3</v>
      </c>
      <c r="AL114" s="69">
        <f t="shared" si="579"/>
        <v>0</v>
      </c>
      <c r="AM114" s="69">
        <f t="shared" si="580"/>
        <v>49.741777057338666</v>
      </c>
      <c r="AN114" s="69">
        <f t="shared" si="581"/>
        <v>-7.0000000000000001E-3</v>
      </c>
      <c r="AO114" s="69">
        <f t="shared" si="582"/>
        <v>1307.3900665998615</v>
      </c>
      <c r="AP114" s="69">
        <f t="shared" si="583"/>
        <v>0</v>
      </c>
      <c r="AQ114" s="69">
        <f t="shared" si="584"/>
        <v>3.9895783239637578E-2</v>
      </c>
      <c r="AR114" s="69">
        <f t="shared" si="585"/>
        <v>0</v>
      </c>
      <c r="AS114" s="69">
        <f t="shared" si="586"/>
        <v>49.741777057338666</v>
      </c>
      <c r="AT114" s="69">
        <f t="shared" si="587"/>
        <v>-2.922958014696067</v>
      </c>
      <c r="AU114" s="69">
        <f t="shared" si="588"/>
        <v>3301.8819768968337</v>
      </c>
      <c r="AV114" s="69">
        <f t="shared" si="589"/>
        <v>3.6499999999999998E-4</v>
      </c>
      <c r="AW114" s="69">
        <f t="shared" si="590"/>
        <v>3.9895783239637578E-2</v>
      </c>
      <c r="AX114" s="69">
        <f t="shared" si="591"/>
        <v>0</v>
      </c>
      <c r="AY114" s="69">
        <f t="shared" si="592"/>
        <v>67.504755493033855</v>
      </c>
      <c r="AZ114" s="69">
        <f t="shared" si="593"/>
        <v>0.10299999999999999</v>
      </c>
      <c r="BA114" s="69">
        <f t="shared" si="594"/>
        <v>-30.859027292805145</v>
      </c>
      <c r="BB114" s="69">
        <f t="shared" si="595"/>
        <v>0</v>
      </c>
      <c r="BC114" s="69">
        <f t="shared" si="596"/>
        <v>3.1451740692148851E-2</v>
      </c>
      <c r="BD114" s="69">
        <f t="shared" si="597"/>
        <v>0</v>
      </c>
      <c r="BE114" s="21"/>
    </row>
    <row r="115" spans="1:57">
      <c r="A115" t="str">
        <f t="shared" si="635"/>
        <v>PIPE.3302.T6</v>
      </c>
      <c r="B115" t="str">
        <f t="shared" si="598"/>
        <v>MID_XTD6_PIPE</v>
      </c>
      <c r="C115" s="80" t="s">
        <v>184</v>
      </c>
      <c r="D115" s="80" t="s">
        <v>410</v>
      </c>
      <c r="E115" s="80" t="s">
        <v>408</v>
      </c>
      <c r="F115" s="80" t="s">
        <v>408</v>
      </c>
      <c r="G115" s="2" t="s">
        <v>148</v>
      </c>
      <c r="H115" s="80"/>
      <c r="I115" s="21"/>
      <c r="J115" s="21"/>
      <c r="K115" s="2">
        <v>73</v>
      </c>
      <c r="L115" s="21" t="s">
        <v>369</v>
      </c>
      <c r="M115" s="21"/>
      <c r="N115" s="21"/>
      <c r="O115" s="66">
        <v>-2.5000000000000001E-2</v>
      </c>
      <c r="P115" s="66">
        <v>-7.0000000000000001E-3</v>
      </c>
      <c r="Q115" s="66">
        <v>907.39499999999987</v>
      </c>
      <c r="R115" s="66">
        <v>0</v>
      </c>
      <c r="S115" s="66">
        <v>0</v>
      </c>
      <c r="T115" s="66">
        <v>0</v>
      </c>
      <c r="U115" s="69">
        <f t="shared" si="562"/>
        <v>0</v>
      </c>
      <c r="V115" s="69">
        <f t="shared" si="563"/>
        <v>-7.0000000000000001E-3</v>
      </c>
      <c r="W115" s="69">
        <f t="shared" si="564"/>
        <v>907.39499999999987</v>
      </c>
      <c r="X115" s="69">
        <f t="shared" si="565"/>
        <v>0</v>
      </c>
      <c r="Y115" s="69">
        <f t="shared" si="566"/>
        <v>0</v>
      </c>
      <c r="Z115" s="69">
        <f t="shared" si="567"/>
        <v>0</v>
      </c>
      <c r="AA115" s="69">
        <f t="shared" si="568"/>
        <v>-1.345225484378092</v>
      </c>
      <c r="AB115" s="69">
        <f t="shared" si="569"/>
        <v>-7.0000000000000001E-3</v>
      </c>
      <c r="AC115" s="69">
        <f t="shared" si="570"/>
        <v>907.39325120588501</v>
      </c>
      <c r="AD115" s="69">
        <f t="shared" si="571"/>
        <v>0</v>
      </c>
      <c r="AE115" s="69">
        <f t="shared" si="572"/>
        <v>-2.5999999999999999E-3</v>
      </c>
      <c r="AF115" s="69">
        <f t="shared" si="573"/>
        <v>0</v>
      </c>
      <c r="AG115" s="69">
        <f t="shared" si="574"/>
        <v>1.3322254990247537</v>
      </c>
      <c r="AH115" s="69">
        <f t="shared" si="575"/>
        <v>-7.0000000000000001E-3</v>
      </c>
      <c r="AI115" s="69">
        <f t="shared" si="576"/>
        <v>907.39326810587545</v>
      </c>
      <c r="AJ115" s="69">
        <f t="shared" si="577"/>
        <v>0</v>
      </c>
      <c r="AK115" s="69">
        <f t="shared" si="578"/>
        <v>2.5999999999999999E-3</v>
      </c>
      <c r="AL115" s="69">
        <f t="shared" si="579"/>
        <v>0</v>
      </c>
      <c r="AM115" s="69">
        <f t="shared" si="580"/>
        <v>49.753742617510142</v>
      </c>
      <c r="AN115" s="69">
        <f t="shared" si="581"/>
        <v>-7.0000000000000001E-3</v>
      </c>
      <c r="AO115" s="69">
        <f t="shared" si="582"/>
        <v>1307.6898278804997</v>
      </c>
      <c r="AP115" s="69">
        <f t="shared" si="583"/>
        <v>0</v>
      </c>
      <c r="AQ115" s="69">
        <f t="shared" si="584"/>
        <v>3.9895783239637578E-2</v>
      </c>
      <c r="AR115" s="69">
        <f t="shared" si="585"/>
        <v>0</v>
      </c>
      <c r="AS115" s="69">
        <f t="shared" si="586"/>
        <v>49.753742617510142</v>
      </c>
      <c r="AT115" s="69">
        <f t="shared" si="587"/>
        <v>-2.9230674643955892</v>
      </c>
      <c r="AU115" s="69">
        <f t="shared" si="588"/>
        <v>3302.1817381574906</v>
      </c>
      <c r="AV115" s="69">
        <f t="shared" si="589"/>
        <v>3.6499999999999998E-4</v>
      </c>
      <c r="AW115" s="69">
        <f t="shared" si="590"/>
        <v>3.9895783239637578E-2</v>
      </c>
      <c r="AX115" s="69">
        <f t="shared" si="591"/>
        <v>0</v>
      </c>
      <c r="AY115" s="69">
        <f t="shared" si="592"/>
        <v>67.514189459696482</v>
      </c>
      <c r="AZ115" s="69">
        <f t="shared" si="593"/>
        <v>0.10299999999999999</v>
      </c>
      <c r="BA115" s="69">
        <f t="shared" si="594"/>
        <v>-30.559175662372539</v>
      </c>
      <c r="BB115" s="69">
        <f t="shared" si="595"/>
        <v>0</v>
      </c>
      <c r="BC115" s="69">
        <f t="shared" si="596"/>
        <v>3.1451740692148851E-2</v>
      </c>
      <c r="BD115" s="69">
        <f t="shared" si="597"/>
        <v>0</v>
      </c>
      <c r="BE115" s="21"/>
    </row>
    <row r="116" spans="1:57">
      <c r="A116" t="str">
        <f t="shared" si="635"/>
        <v>PIPE.3323.T6</v>
      </c>
      <c r="B116" t="str">
        <f t="shared" si="598"/>
        <v>MID_XTD6_PIPE</v>
      </c>
      <c r="C116" s="80" t="s">
        <v>184</v>
      </c>
      <c r="D116" s="80" t="s">
        <v>410</v>
      </c>
      <c r="E116" s="80" t="s">
        <v>408</v>
      </c>
      <c r="F116" s="80" t="s">
        <v>408</v>
      </c>
      <c r="G116" s="2" t="s">
        <v>148</v>
      </c>
      <c r="H116" s="80"/>
      <c r="I116" s="21"/>
      <c r="J116" s="21"/>
      <c r="K116" s="2">
        <v>73</v>
      </c>
      <c r="L116" s="21" t="s">
        <v>370</v>
      </c>
      <c r="M116" s="21"/>
      <c r="N116" s="21"/>
      <c r="O116" s="66">
        <v>-2.5000000000000001E-2</v>
      </c>
      <c r="P116" s="66">
        <v>-7.0000000000000001E-3</v>
      </c>
      <c r="Q116" s="66">
        <v>927.98749999999995</v>
      </c>
      <c r="R116" s="66">
        <v>0</v>
      </c>
      <c r="S116" s="66">
        <v>0</v>
      </c>
      <c r="T116" s="66">
        <v>0</v>
      </c>
      <c r="U116" s="69">
        <f t="shared" ref="U116:U131" si="636">O116+0.025</f>
        <v>0</v>
      </c>
      <c r="V116" s="69">
        <f t="shared" ref="V116:V131" si="637">P116</f>
        <v>-7.0000000000000001E-3</v>
      </c>
      <c r="W116" s="69">
        <f t="shared" ref="W116:W131" si="638">Q116</f>
        <v>927.98749999999995</v>
      </c>
      <c r="X116" s="69">
        <f t="shared" ref="X116:X131" si="639">R116</f>
        <v>0</v>
      </c>
      <c r="Y116" s="69">
        <f t="shared" ref="Y116:Y131" si="640">S116</f>
        <v>0</v>
      </c>
      <c r="Z116" s="69">
        <f t="shared" ref="Z116:Z131" si="641">T116</f>
        <v>0</v>
      </c>
      <c r="AA116" s="69">
        <f t="shared" ref="AA116:AA131" si="642">U116*COS(-0.0026)+(W116-390)*SIN(-0.0026)</f>
        <v>-1.3987659240558159</v>
      </c>
      <c r="AB116" s="69">
        <f t="shared" ref="AB116:AB131" si="643">V116</f>
        <v>-7.0000000000000001E-3</v>
      </c>
      <c r="AC116" s="69">
        <f t="shared" ref="AC116:AC131" si="644">-U116*SIN(-0.0026)+(W116-390)*COS(0.0026)+390</f>
        <v>927.98568160327432</v>
      </c>
      <c r="AD116" s="69">
        <f t="shared" ref="AD116:AD131" si="645">X116</f>
        <v>0</v>
      </c>
      <c r="AE116" s="69">
        <f t="shared" ref="AE116:AE131" si="646">Y116-0.0026</f>
        <v>-2.5999999999999999E-3</v>
      </c>
      <c r="AF116" s="69">
        <f t="shared" ref="AF116:AF131" si="647">Z116</f>
        <v>0</v>
      </c>
      <c r="AG116" s="69">
        <f t="shared" ref="AG116:AG131" si="648">U116*COS(0.0026)+(W116-395)*SIN(0.0026)</f>
        <v>1.3857659387024777</v>
      </c>
      <c r="AH116" s="69">
        <f t="shared" ref="AH116:AH131" si="649">V116</f>
        <v>-7.0000000000000001E-3</v>
      </c>
      <c r="AI116" s="69">
        <f t="shared" ref="AI116:AI131" si="650">-U116*SIN(0.0026)+(W116-395)*COS(0.0026)+395</f>
        <v>927.98569850326476</v>
      </c>
      <c r="AJ116" s="69">
        <f t="shared" ref="AJ116:AJ131" si="651">X116</f>
        <v>0</v>
      </c>
      <c r="AK116" s="69">
        <f t="shared" ref="AK116:AK131" si="652">Y116+0.0026</f>
        <v>2.5999999999999999E-3</v>
      </c>
      <c r="AL116" s="69">
        <f t="shared" ref="AL116:AL131" si="653">Z116</f>
        <v>0</v>
      </c>
      <c r="AM116" s="69">
        <f t="shared" ref="AM116:AM131" si="654">O116*COS(2.28586*PI()/180)+(Q116+195.2)*SIN(2.28586*PI()/180)+5.8015</f>
        <v>50.575078610280571</v>
      </c>
      <c r="AN116" s="69">
        <f t="shared" ref="AN116:AN131" si="655">P116</f>
        <v>-7.0000000000000001E-3</v>
      </c>
      <c r="AO116" s="69">
        <f t="shared" ref="AO116:AO131" si="656">-O116*SIN(2.28586*PI()/180)+(Q116+195.2)*COS(2.28586*PI()/180)+205.9712</f>
        <v>1328.2659417856321</v>
      </c>
      <c r="AP116" s="69">
        <f t="shared" ref="AP116:AP131" si="657">R116</f>
        <v>0</v>
      </c>
      <c r="AQ116" s="69">
        <f t="shared" ref="AQ116:AQ131" si="658">S116+2.28586*PI()/180</f>
        <v>3.9895783239637578E-2</v>
      </c>
      <c r="AR116" s="69">
        <f t="shared" ref="AR116:AR131" si="659">T116</f>
        <v>0</v>
      </c>
      <c r="AS116" s="69">
        <f t="shared" ref="AS116:AS131" si="660">AM116</f>
        <v>50.575078610280571</v>
      </c>
      <c r="AT116" s="69">
        <f t="shared" ref="AT116:AT131" si="661">AN116*COS(0.02092*PI()/180)-AO116*SIN(0.02092*PI()/180)-2.4386</f>
        <v>-2.9305802741869775</v>
      </c>
      <c r="AU116" s="69">
        <f t="shared" ref="AU116:AU131" si="662">AN116*SIN(0.02092*PI()/180)+AO116*COS(0.02092*PI()/180)+1994.492</f>
        <v>3322.7578506910736</v>
      </c>
      <c r="AV116" s="69">
        <f t="shared" ref="AV116:AV131" si="663">AP116+0.000365</f>
        <v>3.6499999999999998E-4</v>
      </c>
      <c r="AW116" s="69">
        <f t="shared" ref="AW116:AW131" si="664">AQ116</f>
        <v>3.9895783239637578E-2</v>
      </c>
      <c r="AX116" s="69">
        <f t="shared" ref="AX116:AX131" si="665">AR116</f>
        <v>0</v>
      </c>
      <c r="AY116" s="69">
        <f t="shared" ref="AY116:AY131" si="666">(AM116+17.5)*COS(-0.483808*PI()/180)+(AO116-1338.818)*SIN(-0.483808*PI()/180)</f>
        <v>68.161752654697239</v>
      </c>
      <c r="AZ116" s="69">
        <f t="shared" ref="AZ116:AZ131" si="667">AN116+0.11</f>
        <v>0.10299999999999999</v>
      </c>
      <c r="BA116" s="69">
        <f t="shared" ref="BA116:BA131" si="668">-(AM116+17.5)*SIN(-0.483808*PI()/180)+(AO116-1338.818)*COS(-0.483808*PI()/180)</f>
        <v>-9.9768599967705995</v>
      </c>
      <c r="BB116" s="69">
        <f t="shared" ref="BB116:BB131" si="669">AP116</f>
        <v>0</v>
      </c>
      <c r="BC116" s="69">
        <f t="shared" ref="BC116:BC131" si="670">AQ116-0.483808*PI()/180</f>
        <v>3.1451740692148851E-2</v>
      </c>
      <c r="BD116" s="69">
        <f t="shared" ref="BD116:BD131" si="671">AR116</f>
        <v>0</v>
      </c>
      <c r="BE116" s="21"/>
    </row>
    <row r="117" spans="1:57">
      <c r="A117" t="str">
        <f t="shared" si="635"/>
        <v>COLB.3323.T6</v>
      </c>
      <c r="B117" t="str">
        <f t="shared" si="598"/>
        <v>MID_XTD6_COLB</v>
      </c>
      <c r="C117" s="80" t="s">
        <v>184</v>
      </c>
      <c r="D117" s="80" t="s">
        <v>410</v>
      </c>
      <c r="E117" s="80" t="s">
        <v>408</v>
      </c>
      <c r="F117" s="80" t="s">
        <v>408</v>
      </c>
      <c r="G117" s="2" t="s">
        <v>112</v>
      </c>
      <c r="H117" s="80"/>
      <c r="I117" s="21"/>
      <c r="J117" s="21"/>
      <c r="K117" s="2">
        <v>73</v>
      </c>
      <c r="L117" s="21" t="s">
        <v>371</v>
      </c>
      <c r="M117" s="21">
        <v>1.7999999999999999E-2</v>
      </c>
      <c r="N117" s="21">
        <v>2.5000000000000001E-2</v>
      </c>
      <c r="O117" s="66">
        <v>-2.5000000000000001E-2</v>
      </c>
      <c r="P117" s="66">
        <v>-7.4999999999999997E-3</v>
      </c>
      <c r="Q117" s="66">
        <v>928.1875</v>
      </c>
      <c r="R117" s="66">
        <v>0</v>
      </c>
      <c r="S117" s="66">
        <v>0</v>
      </c>
      <c r="T117" s="66">
        <v>0</v>
      </c>
      <c r="U117" s="69">
        <f t="shared" si="636"/>
        <v>0</v>
      </c>
      <c r="V117" s="69">
        <f t="shared" si="637"/>
        <v>-7.4999999999999997E-3</v>
      </c>
      <c r="W117" s="69">
        <f t="shared" si="638"/>
        <v>928.1875</v>
      </c>
      <c r="X117" s="69">
        <f t="shared" si="639"/>
        <v>0</v>
      </c>
      <c r="Y117" s="69">
        <f t="shared" si="640"/>
        <v>0</v>
      </c>
      <c r="Z117" s="69">
        <f t="shared" si="641"/>
        <v>0</v>
      </c>
      <c r="AA117" s="69">
        <f t="shared" si="642"/>
        <v>-1.3992859234699495</v>
      </c>
      <c r="AB117" s="69">
        <f t="shared" si="643"/>
        <v>-7.4999999999999997E-3</v>
      </c>
      <c r="AC117" s="69">
        <f t="shared" si="644"/>
        <v>928.18568092727469</v>
      </c>
      <c r="AD117" s="69">
        <f t="shared" si="645"/>
        <v>0</v>
      </c>
      <c r="AE117" s="69">
        <f t="shared" si="646"/>
        <v>-2.5999999999999999E-3</v>
      </c>
      <c r="AF117" s="69">
        <f t="shared" si="647"/>
        <v>0</v>
      </c>
      <c r="AG117" s="69">
        <f t="shared" si="648"/>
        <v>1.3862859381166113</v>
      </c>
      <c r="AH117" s="69">
        <f t="shared" si="649"/>
        <v>-7.4999999999999997E-3</v>
      </c>
      <c r="AI117" s="69">
        <f t="shared" si="650"/>
        <v>928.18569782726524</v>
      </c>
      <c r="AJ117" s="69">
        <f t="shared" si="651"/>
        <v>0</v>
      </c>
      <c r="AK117" s="69">
        <f t="shared" si="652"/>
        <v>2.5999999999999999E-3</v>
      </c>
      <c r="AL117" s="69">
        <f t="shared" si="653"/>
        <v>0</v>
      </c>
      <c r="AM117" s="69">
        <f t="shared" si="654"/>
        <v>50.58305565039489</v>
      </c>
      <c r="AN117" s="69">
        <f t="shared" si="655"/>
        <v>-7.4999999999999997E-3</v>
      </c>
      <c r="AO117" s="69">
        <f t="shared" si="656"/>
        <v>1328.4657826393909</v>
      </c>
      <c r="AP117" s="69">
        <f t="shared" si="657"/>
        <v>0</v>
      </c>
      <c r="AQ117" s="69">
        <f t="shared" si="658"/>
        <v>3.9895783239637578E-2</v>
      </c>
      <c r="AR117" s="69">
        <f t="shared" si="659"/>
        <v>0</v>
      </c>
      <c r="AS117" s="69">
        <f t="shared" si="660"/>
        <v>50.58305565039489</v>
      </c>
      <c r="AT117" s="69">
        <f t="shared" si="661"/>
        <v>-2.9311532406199969</v>
      </c>
      <c r="AU117" s="69">
        <f t="shared" si="662"/>
        <v>3322.95769134895</v>
      </c>
      <c r="AV117" s="69">
        <f t="shared" si="663"/>
        <v>3.6499999999999998E-4</v>
      </c>
      <c r="AW117" s="69">
        <f t="shared" si="664"/>
        <v>3.9895783239637578E-2</v>
      </c>
      <c r="AX117" s="69">
        <f t="shared" si="665"/>
        <v>0</v>
      </c>
      <c r="AY117" s="69">
        <f t="shared" si="666"/>
        <v>68.168041965805671</v>
      </c>
      <c r="AZ117" s="69">
        <f t="shared" si="667"/>
        <v>0.10250000000000001</v>
      </c>
      <c r="BA117" s="69">
        <f t="shared" si="668"/>
        <v>-9.7769589098155283</v>
      </c>
      <c r="BB117" s="69">
        <f t="shared" si="669"/>
        <v>0</v>
      </c>
      <c r="BC117" s="69">
        <f t="shared" si="670"/>
        <v>3.1451740692148851E-2</v>
      </c>
      <c r="BD117" s="69">
        <f t="shared" si="671"/>
        <v>0</v>
      </c>
      <c r="BE117" s="21"/>
    </row>
    <row r="118" spans="1:57">
      <c r="A118" t="str">
        <f t="shared" si="635"/>
        <v>MONO.3324.T6</v>
      </c>
      <c r="B118" t="str">
        <f t="shared" si="598"/>
        <v>MID_XTD6_MONO</v>
      </c>
      <c r="C118" s="80" t="s">
        <v>184</v>
      </c>
      <c r="D118" s="80" t="s">
        <v>410</v>
      </c>
      <c r="E118" s="80" t="s">
        <v>408</v>
      </c>
      <c r="F118" s="80" t="s">
        <v>408</v>
      </c>
      <c r="G118" s="2" t="s">
        <v>109</v>
      </c>
      <c r="H118" s="80"/>
      <c r="I118" s="21"/>
      <c r="J118" s="21"/>
      <c r="K118" s="2">
        <v>73</v>
      </c>
      <c r="L118" s="21" t="s">
        <v>372</v>
      </c>
      <c r="M118" s="21"/>
      <c r="N118" s="21"/>
      <c r="O118" s="66">
        <v>-2.5000000000000001E-2</v>
      </c>
      <c r="P118" s="66">
        <v>-6.0000000000000001E-3</v>
      </c>
      <c r="Q118" s="66">
        <v>929</v>
      </c>
      <c r="R118" s="66">
        <v>0</v>
      </c>
      <c r="S118" s="66">
        <v>0</v>
      </c>
      <c r="T118" s="66">
        <v>0</v>
      </c>
      <c r="U118" s="69">
        <f t="shared" si="636"/>
        <v>0</v>
      </c>
      <c r="V118" s="69">
        <f t="shared" si="637"/>
        <v>-6.0000000000000001E-3</v>
      </c>
      <c r="W118" s="69">
        <f t="shared" si="638"/>
        <v>929</v>
      </c>
      <c r="X118" s="69">
        <f t="shared" si="639"/>
        <v>0</v>
      </c>
      <c r="Y118" s="69">
        <f t="shared" si="640"/>
        <v>0</v>
      </c>
      <c r="Z118" s="69">
        <f t="shared" si="641"/>
        <v>0</v>
      </c>
      <c r="AA118" s="69">
        <f t="shared" si="642"/>
        <v>-1.4013984210898669</v>
      </c>
      <c r="AB118" s="69">
        <f t="shared" si="643"/>
        <v>-6.0000000000000001E-3</v>
      </c>
      <c r="AC118" s="69">
        <f t="shared" si="644"/>
        <v>928.99817818102622</v>
      </c>
      <c r="AD118" s="69">
        <f t="shared" si="645"/>
        <v>0</v>
      </c>
      <c r="AE118" s="69">
        <f t="shared" si="646"/>
        <v>-2.5999999999999999E-3</v>
      </c>
      <c r="AF118" s="69">
        <f t="shared" si="647"/>
        <v>0</v>
      </c>
      <c r="AG118" s="69">
        <f t="shared" si="648"/>
        <v>1.3883984357365287</v>
      </c>
      <c r="AH118" s="69">
        <f t="shared" si="649"/>
        <v>-6.0000000000000001E-3</v>
      </c>
      <c r="AI118" s="69">
        <f t="shared" si="650"/>
        <v>928.99819508101677</v>
      </c>
      <c r="AJ118" s="69">
        <f t="shared" si="651"/>
        <v>0</v>
      </c>
      <c r="AK118" s="69">
        <f t="shared" si="652"/>
        <v>2.5999999999999999E-3</v>
      </c>
      <c r="AL118" s="69">
        <f t="shared" si="653"/>
        <v>0</v>
      </c>
      <c r="AM118" s="69">
        <f t="shared" si="654"/>
        <v>50.615462375859309</v>
      </c>
      <c r="AN118" s="69">
        <f t="shared" si="655"/>
        <v>-6.0000000000000001E-3</v>
      </c>
      <c r="AO118" s="69">
        <f t="shared" si="656"/>
        <v>1329.2776361077856</v>
      </c>
      <c r="AP118" s="69">
        <f t="shared" si="657"/>
        <v>0</v>
      </c>
      <c r="AQ118" s="69">
        <f t="shared" si="658"/>
        <v>3.9895783239637578E-2</v>
      </c>
      <c r="AR118" s="69">
        <f t="shared" si="659"/>
        <v>0</v>
      </c>
      <c r="AS118" s="69">
        <f t="shared" si="660"/>
        <v>50.615462375859309</v>
      </c>
      <c r="AT118" s="69">
        <f t="shared" si="661"/>
        <v>-2.9299496669895233</v>
      </c>
      <c r="AU118" s="69">
        <f t="shared" si="662"/>
        <v>3323.7695453109136</v>
      </c>
      <c r="AV118" s="69">
        <f t="shared" si="663"/>
        <v>3.6499999999999998E-4</v>
      </c>
      <c r="AW118" s="69">
        <f t="shared" si="664"/>
        <v>3.9895783239637578E-2</v>
      </c>
      <c r="AX118" s="69">
        <f t="shared" si="665"/>
        <v>0</v>
      </c>
      <c r="AY118" s="69">
        <f t="shared" si="666"/>
        <v>68.193592292183624</v>
      </c>
      <c r="AZ118" s="69">
        <f t="shared" si="667"/>
        <v>0.104</v>
      </c>
      <c r="BA118" s="69">
        <f t="shared" si="668"/>
        <v>-8.9648607440610348</v>
      </c>
      <c r="BB118" s="69">
        <f t="shared" si="669"/>
        <v>0</v>
      </c>
      <c r="BC118" s="69">
        <f t="shared" si="670"/>
        <v>3.1451740692148851E-2</v>
      </c>
      <c r="BD118" s="69">
        <f t="shared" si="671"/>
        <v>0</v>
      </c>
      <c r="BE118" s="21"/>
    </row>
    <row r="119" spans="1:57">
      <c r="A119" t="str">
        <f t="shared" si="635"/>
        <v>PIPE.3324.T6</v>
      </c>
      <c r="B119" t="str">
        <f t="shared" si="598"/>
        <v>MID_XTD6_PIPE</v>
      </c>
      <c r="C119" s="80" t="s">
        <v>184</v>
      </c>
      <c r="D119" s="80" t="s">
        <v>410</v>
      </c>
      <c r="E119" s="80" t="s">
        <v>408</v>
      </c>
      <c r="F119" s="80" t="s">
        <v>408</v>
      </c>
      <c r="G119" s="2" t="s">
        <v>148</v>
      </c>
      <c r="H119" s="80"/>
      <c r="I119" s="21"/>
      <c r="J119" s="21"/>
      <c r="K119" s="2">
        <v>73</v>
      </c>
      <c r="L119" s="21" t="s">
        <v>373</v>
      </c>
      <c r="M119" s="21"/>
      <c r="N119" s="21"/>
      <c r="O119" s="66">
        <v>-2.5000000000000001E-2</v>
      </c>
      <c r="P119" s="66">
        <v>0</v>
      </c>
      <c r="Q119" s="66">
        <v>929.61249999999995</v>
      </c>
      <c r="R119" s="66">
        <v>0</v>
      </c>
      <c r="S119" s="66">
        <v>0</v>
      </c>
      <c r="T119" s="66">
        <v>0</v>
      </c>
      <c r="U119" s="69">
        <f t="shared" si="636"/>
        <v>0</v>
      </c>
      <c r="V119" s="69">
        <f t="shared" si="637"/>
        <v>0</v>
      </c>
      <c r="W119" s="69">
        <f t="shared" si="638"/>
        <v>929.61249999999995</v>
      </c>
      <c r="X119" s="69">
        <f t="shared" si="639"/>
        <v>0</v>
      </c>
      <c r="Y119" s="69">
        <f t="shared" si="640"/>
        <v>0</v>
      </c>
      <c r="Z119" s="69">
        <f t="shared" si="641"/>
        <v>0</v>
      </c>
      <c r="AA119" s="69">
        <f t="shared" si="642"/>
        <v>-1.4029909192956509</v>
      </c>
      <c r="AB119" s="69">
        <f t="shared" si="643"/>
        <v>0</v>
      </c>
      <c r="AC119" s="69">
        <f t="shared" si="644"/>
        <v>929.61067611077738</v>
      </c>
      <c r="AD119" s="69">
        <f t="shared" si="645"/>
        <v>0</v>
      </c>
      <c r="AE119" s="69">
        <f t="shared" si="646"/>
        <v>-2.5999999999999999E-3</v>
      </c>
      <c r="AF119" s="69">
        <f t="shared" si="647"/>
        <v>0</v>
      </c>
      <c r="AG119" s="69">
        <f t="shared" si="648"/>
        <v>1.3899909339423124</v>
      </c>
      <c r="AH119" s="69">
        <f t="shared" si="649"/>
        <v>0</v>
      </c>
      <c r="AI119" s="69">
        <f t="shared" si="650"/>
        <v>929.61069301076793</v>
      </c>
      <c r="AJ119" s="69">
        <f t="shared" si="651"/>
        <v>0</v>
      </c>
      <c r="AK119" s="69">
        <f t="shared" si="652"/>
        <v>2.5999999999999999E-3</v>
      </c>
      <c r="AL119" s="69">
        <f t="shared" si="653"/>
        <v>0</v>
      </c>
      <c r="AM119" s="69">
        <f t="shared" si="654"/>
        <v>50.639892061209402</v>
      </c>
      <c r="AN119" s="69">
        <f t="shared" si="655"/>
        <v>0</v>
      </c>
      <c r="AO119" s="69">
        <f t="shared" si="656"/>
        <v>1329.8896487224217</v>
      </c>
      <c r="AP119" s="69">
        <f t="shared" si="657"/>
        <v>0</v>
      </c>
      <c r="AQ119" s="69">
        <f t="shared" si="658"/>
        <v>3.9895783239637578E-2</v>
      </c>
      <c r="AR119" s="69">
        <f t="shared" si="659"/>
        <v>0</v>
      </c>
      <c r="AS119" s="69">
        <f t="shared" si="660"/>
        <v>50.639892061209402</v>
      </c>
      <c r="AT119" s="69">
        <f t="shared" si="661"/>
        <v>-2.9241731271926592</v>
      </c>
      <c r="AU119" s="69">
        <f t="shared" si="662"/>
        <v>3324.3815600754915</v>
      </c>
      <c r="AV119" s="69">
        <f t="shared" si="663"/>
        <v>3.6499999999999998E-4</v>
      </c>
      <c r="AW119" s="69">
        <f t="shared" si="664"/>
        <v>3.9895783239637578E-2</v>
      </c>
      <c r="AX119" s="69">
        <f t="shared" si="665"/>
        <v>0</v>
      </c>
      <c r="AY119" s="69">
        <f t="shared" si="666"/>
        <v>68.212853307453145</v>
      </c>
      <c r="AZ119" s="69">
        <f t="shared" si="667"/>
        <v>0.11</v>
      </c>
      <c r="BA119" s="69">
        <f t="shared" si="668"/>
        <v>-8.3526636652613853</v>
      </c>
      <c r="BB119" s="69">
        <f t="shared" si="669"/>
        <v>0</v>
      </c>
      <c r="BC119" s="69">
        <f t="shared" si="670"/>
        <v>3.1451740692148851E-2</v>
      </c>
      <c r="BD119" s="69">
        <f t="shared" si="671"/>
        <v>0</v>
      </c>
      <c r="BE119" s="21"/>
    </row>
    <row r="120" spans="1:57">
      <c r="A120" t="str">
        <f t="shared" si="635"/>
        <v>PIPE.3325.T6</v>
      </c>
      <c r="B120" t="str">
        <f t="shared" si="598"/>
        <v>MID_XTD6_PIPE</v>
      </c>
      <c r="C120" s="80" t="s">
        <v>184</v>
      </c>
      <c r="D120" s="80" t="s">
        <v>410</v>
      </c>
      <c r="E120" s="80" t="s">
        <v>408</v>
      </c>
      <c r="F120" s="80" t="s">
        <v>408</v>
      </c>
      <c r="G120" s="2" t="s">
        <v>148</v>
      </c>
      <c r="H120" s="80"/>
      <c r="I120" s="21"/>
      <c r="J120" s="21"/>
      <c r="K120" s="2">
        <v>73</v>
      </c>
      <c r="L120" s="21" t="s">
        <v>324</v>
      </c>
      <c r="M120" s="21"/>
      <c r="N120" s="21"/>
      <c r="O120" s="66">
        <v>-2.5000000000000001E-2</v>
      </c>
      <c r="P120" s="66">
        <v>0</v>
      </c>
      <c r="Q120" s="66">
        <v>930.25</v>
      </c>
      <c r="R120" s="66">
        <v>0</v>
      </c>
      <c r="S120" s="66">
        <v>0</v>
      </c>
      <c r="T120" s="66">
        <v>0</v>
      </c>
      <c r="U120" s="69">
        <f t="shared" si="636"/>
        <v>0</v>
      </c>
      <c r="V120" s="69">
        <f t="shared" si="637"/>
        <v>0</v>
      </c>
      <c r="W120" s="69">
        <f t="shared" si="638"/>
        <v>930.25</v>
      </c>
      <c r="X120" s="69">
        <f t="shared" si="639"/>
        <v>0</v>
      </c>
      <c r="Y120" s="69">
        <f t="shared" si="640"/>
        <v>0</v>
      </c>
      <c r="Z120" s="69">
        <f t="shared" si="641"/>
        <v>0</v>
      </c>
      <c r="AA120" s="69">
        <f t="shared" si="642"/>
        <v>-1.4046484174282017</v>
      </c>
      <c r="AB120" s="69">
        <f t="shared" si="643"/>
        <v>0</v>
      </c>
      <c r="AC120" s="69">
        <f t="shared" si="644"/>
        <v>930.24817395602861</v>
      </c>
      <c r="AD120" s="69">
        <f t="shared" si="645"/>
        <v>0</v>
      </c>
      <c r="AE120" s="69">
        <f t="shared" si="646"/>
        <v>-2.5999999999999999E-3</v>
      </c>
      <c r="AF120" s="69">
        <f t="shared" si="647"/>
        <v>0</v>
      </c>
      <c r="AG120" s="69">
        <f t="shared" si="648"/>
        <v>1.3916484320748632</v>
      </c>
      <c r="AH120" s="69">
        <f t="shared" si="649"/>
        <v>0</v>
      </c>
      <c r="AI120" s="69">
        <f t="shared" si="650"/>
        <v>930.24819085601916</v>
      </c>
      <c r="AJ120" s="69">
        <f t="shared" si="651"/>
        <v>0</v>
      </c>
      <c r="AK120" s="69">
        <f t="shared" si="652"/>
        <v>2.5999999999999999E-3</v>
      </c>
      <c r="AL120" s="69">
        <f t="shared" si="653"/>
        <v>0</v>
      </c>
      <c r="AM120" s="69">
        <f t="shared" si="654"/>
        <v>50.665318876573792</v>
      </c>
      <c r="AN120" s="69">
        <f t="shared" si="655"/>
        <v>0</v>
      </c>
      <c r="AO120" s="69">
        <f t="shared" si="656"/>
        <v>1330.5266414437776</v>
      </c>
      <c r="AP120" s="69">
        <f t="shared" si="657"/>
        <v>0</v>
      </c>
      <c r="AQ120" s="69">
        <f t="shared" si="658"/>
        <v>3.9895783239637578E-2</v>
      </c>
      <c r="AR120" s="69">
        <f t="shared" si="659"/>
        <v>0</v>
      </c>
      <c r="AS120" s="69">
        <f t="shared" si="660"/>
        <v>50.665318876573792</v>
      </c>
      <c r="AT120" s="69">
        <f t="shared" si="661"/>
        <v>-2.9244057078041443</v>
      </c>
      <c r="AU120" s="69">
        <f t="shared" si="662"/>
        <v>3325.0185527543872</v>
      </c>
      <c r="AV120" s="69">
        <f t="shared" si="663"/>
        <v>3.6499999999999998E-4</v>
      </c>
      <c r="AW120" s="69">
        <f t="shared" si="664"/>
        <v>3.9895783239637578E-2</v>
      </c>
      <c r="AX120" s="69">
        <f t="shared" si="665"/>
        <v>0</v>
      </c>
      <c r="AY120" s="69">
        <f t="shared" si="666"/>
        <v>68.232900486611243</v>
      </c>
      <c r="AZ120" s="69">
        <f t="shared" si="667"/>
        <v>0.11</v>
      </c>
      <c r="BA120" s="69">
        <f t="shared" si="668"/>
        <v>-7.7154789505924084</v>
      </c>
      <c r="BB120" s="69">
        <f t="shared" si="669"/>
        <v>0</v>
      </c>
      <c r="BC120" s="69">
        <f t="shared" si="670"/>
        <v>3.1451740692148851E-2</v>
      </c>
      <c r="BD120" s="69">
        <f t="shared" si="671"/>
        <v>0</v>
      </c>
      <c r="BE120" s="21"/>
    </row>
    <row r="121" spans="1:57">
      <c r="A121" t="str">
        <f t="shared" si="635"/>
        <v>CRL-1.3326.T6</v>
      </c>
      <c r="B121" t="str">
        <f t="shared" si="598"/>
        <v>MID_XTD6_CRL-1</v>
      </c>
      <c r="C121" s="80" t="s">
        <v>184</v>
      </c>
      <c r="D121" s="80" t="s">
        <v>410</v>
      </c>
      <c r="E121" s="80" t="s">
        <v>408</v>
      </c>
      <c r="F121" s="80" t="s">
        <v>408</v>
      </c>
      <c r="G121" s="2" t="s">
        <v>80</v>
      </c>
      <c r="H121" s="80">
        <v>1</v>
      </c>
      <c r="I121" s="21"/>
      <c r="J121" s="21"/>
      <c r="K121" s="2">
        <v>83</v>
      </c>
      <c r="L121" s="21" t="s">
        <v>374</v>
      </c>
      <c r="M121" s="21"/>
      <c r="N121" s="21"/>
      <c r="O121" s="66">
        <v>-2.5000000000000001E-2</v>
      </c>
      <c r="P121" s="66">
        <v>0</v>
      </c>
      <c r="Q121" s="66">
        <v>931</v>
      </c>
      <c r="R121" s="66">
        <v>0</v>
      </c>
      <c r="S121" s="66">
        <v>0</v>
      </c>
      <c r="T121" s="66">
        <v>0</v>
      </c>
      <c r="U121" s="69">
        <f t="shared" si="636"/>
        <v>0</v>
      </c>
      <c r="V121" s="69">
        <f t="shared" si="637"/>
        <v>0</v>
      </c>
      <c r="W121" s="69">
        <f t="shared" si="638"/>
        <v>931</v>
      </c>
      <c r="X121" s="69">
        <f t="shared" si="639"/>
        <v>0</v>
      </c>
      <c r="Y121" s="69">
        <f t="shared" si="640"/>
        <v>0</v>
      </c>
      <c r="Z121" s="69">
        <f t="shared" si="641"/>
        <v>0</v>
      </c>
      <c r="AA121" s="69">
        <f t="shared" si="642"/>
        <v>-1.4065984152312023</v>
      </c>
      <c r="AB121" s="69">
        <f t="shared" si="643"/>
        <v>0</v>
      </c>
      <c r="AC121" s="69">
        <f t="shared" si="644"/>
        <v>930.99817142103007</v>
      </c>
      <c r="AD121" s="69">
        <f t="shared" si="645"/>
        <v>0</v>
      </c>
      <c r="AE121" s="69">
        <f t="shared" si="646"/>
        <v>-2.5999999999999999E-3</v>
      </c>
      <c r="AF121" s="69">
        <f t="shared" si="647"/>
        <v>0</v>
      </c>
      <c r="AG121" s="69">
        <f t="shared" si="648"/>
        <v>1.3935984298778641</v>
      </c>
      <c r="AH121" s="69">
        <f t="shared" si="649"/>
        <v>0</v>
      </c>
      <c r="AI121" s="69">
        <f t="shared" si="650"/>
        <v>930.99818832102051</v>
      </c>
      <c r="AJ121" s="69">
        <f t="shared" si="651"/>
        <v>0</v>
      </c>
      <c r="AK121" s="69">
        <f t="shared" si="652"/>
        <v>2.5999999999999999E-3</v>
      </c>
      <c r="AL121" s="69">
        <f t="shared" si="653"/>
        <v>0</v>
      </c>
      <c r="AM121" s="69">
        <f t="shared" si="654"/>
        <v>50.695232777002481</v>
      </c>
      <c r="AN121" s="69">
        <f t="shared" si="655"/>
        <v>0</v>
      </c>
      <c r="AO121" s="69">
        <f t="shared" si="656"/>
        <v>1331.2760446453728</v>
      </c>
      <c r="AP121" s="69">
        <f t="shared" si="657"/>
        <v>0</v>
      </c>
      <c r="AQ121" s="69">
        <f t="shared" si="658"/>
        <v>3.9895783239637578E-2</v>
      </c>
      <c r="AR121" s="69">
        <f t="shared" si="659"/>
        <v>0</v>
      </c>
      <c r="AS121" s="69">
        <f t="shared" si="660"/>
        <v>50.695232777002481</v>
      </c>
      <c r="AT121" s="69">
        <f t="shared" si="661"/>
        <v>-2.9246793320529503</v>
      </c>
      <c r="AU121" s="69">
        <f t="shared" si="662"/>
        <v>3325.7679559060289</v>
      </c>
      <c r="AV121" s="69">
        <f t="shared" si="663"/>
        <v>3.6499999999999998E-4</v>
      </c>
      <c r="AW121" s="69">
        <f t="shared" si="664"/>
        <v>3.9895783239637578E-2</v>
      </c>
      <c r="AX121" s="69">
        <f t="shared" si="665"/>
        <v>0</v>
      </c>
      <c r="AY121" s="69">
        <f t="shared" si="666"/>
        <v>68.256485403267831</v>
      </c>
      <c r="AZ121" s="69">
        <f t="shared" si="667"/>
        <v>0.11</v>
      </c>
      <c r="BA121" s="69">
        <f t="shared" si="668"/>
        <v>-6.9658498745112336</v>
      </c>
      <c r="BB121" s="69">
        <f t="shared" si="669"/>
        <v>0</v>
      </c>
      <c r="BC121" s="69">
        <f t="shared" si="670"/>
        <v>3.1451740692148851E-2</v>
      </c>
      <c r="BD121" s="69">
        <f t="shared" si="671"/>
        <v>0</v>
      </c>
      <c r="BE121" s="21"/>
    </row>
    <row r="122" spans="1:57">
      <c r="A122" t="str">
        <f t="shared" si="635"/>
        <v>PIPE.3327.T6</v>
      </c>
      <c r="B122" t="str">
        <f t="shared" si="598"/>
        <v>MID_XTD6_PIPE</v>
      </c>
      <c r="C122" s="80" t="s">
        <v>184</v>
      </c>
      <c r="D122" s="80" t="s">
        <v>410</v>
      </c>
      <c r="E122" s="80" t="s">
        <v>408</v>
      </c>
      <c r="F122" s="80" t="s">
        <v>408</v>
      </c>
      <c r="G122" s="2" t="s">
        <v>148</v>
      </c>
      <c r="H122" s="80"/>
      <c r="I122" s="21"/>
      <c r="J122" s="21"/>
      <c r="K122" s="2">
        <v>73</v>
      </c>
      <c r="L122" s="21" t="s">
        <v>369</v>
      </c>
      <c r="M122" s="21"/>
      <c r="N122" s="21"/>
      <c r="O122" s="66">
        <v>-2.5000000000000001E-2</v>
      </c>
      <c r="P122" s="66">
        <v>0</v>
      </c>
      <c r="Q122" s="66">
        <v>931.75</v>
      </c>
      <c r="R122" s="66">
        <v>0</v>
      </c>
      <c r="S122" s="66">
        <v>0</v>
      </c>
      <c r="T122" s="66">
        <v>0</v>
      </c>
      <c r="U122" s="69">
        <f t="shared" si="636"/>
        <v>0</v>
      </c>
      <c r="V122" s="69">
        <f t="shared" si="637"/>
        <v>0</v>
      </c>
      <c r="W122" s="69">
        <f t="shared" si="638"/>
        <v>931.75</v>
      </c>
      <c r="X122" s="69">
        <f t="shared" si="639"/>
        <v>0</v>
      </c>
      <c r="Y122" s="69">
        <f t="shared" si="640"/>
        <v>0</v>
      </c>
      <c r="Z122" s="69">
        <f t="shared" si="641"/>
        <v>0</v>
      </c>
      <c r="AA122" s="69">
        <f t="shared" si="642"/>
        <v>-1.408548413034203</v>
      </c>
      <c r="AB122" s="69">
        <f t="shared" si="643"/>
        <v>0</v>
      </c>
      <c r="AC122" s="69">
        <f t="shared" si="644"/>
        <v>931.74816888603152</v>
      </c>
      <c r="AD122" s="69">
        <f t="shared" si="645"/>
        <v>0</v>
      </c>
      <c r="AE122" s="69">
        <f t="shared" si="646"/>
        <v>-2.5999999999999999E-3</v>
      </c>
      <c r="AF122" s="69">
        <f t="shared" si="647"/>
        <v>0</v>
      </c>
      <c r="AG122" s="69">
        <f t="shared" si="648"/>
        <v>1.3955484276808647</v>
      </c>
      <c r="AH122" s="69">
        <f t="shared" si="649"/>
        <v>0</v>
      </c>
      <c r="AI122" s="69">
        <f t="shared" si="650"/>
        <v>931.74818578602196</v>
      </c>
      <c r="AJ122" s="69">
        <f t="shared" si="651"/>
        <v>0</v>
      </c>
      <c r="AK122" s="69">
        <f t="shared" si="652"/>
        <v>2.5999999999999999E-3</v>
      </c>
      <c r="AL122" s="69">
        <f t="shared" si="653"/>
        <v>0</v>
      </c>
      <c r="AM122" s="69">
        <f t="shared" si="654"/>
        <v>50.725146677431177</v>
      </c>
      <c r="AN122" s="69">
        <f t="shared" si="655"/>
        <v>0</v>
      </c>
      <c r="AO122" s="69">
        <f t="shared" si="656"/>
        <v>1332.0254478469681</v>
      </c>
      <c r="AP122" s="69">
        <f t="shared" si="657"/>
        <v>0</v>
      </c>
      <c r="AQ122" s="69">
        <f t="shared" si="658"/>
        <v>3.9895783239637578E-2</v>
      </c>
      <c r="AR122" s="69">
        <f t="shared" si="659"/>
        <v>0</v>
      </c>
      <c r="AS122" s="69">
        <f t="shared" si="660"/>
        <v>50.725146677431177</v>
      </c>
      <c r="AT122" s="69">
        <f t="shared" si="661"/>
        <v>-2.9249529563017567</v>
      </c>
      <c r="AU122" s="69">
        <f t="shared" si="662"/>
        <v>3326.517359057671</v>
      </c>
      <c r="AV122" s="69">
        <f t="shared" si="663"/>
        <v>3.6499999999999998E-4</v>
      </c>
      <c r="AW122" s="69">
        <f t="shared" si="664"/>
        <v>3.9895783239637578E-2</v>
      </c>
      <c r="AX122" s="69">
        <f t="shared" si="665"/>
        <v>0</v>
      </c>
      <c r="AY122" s="69">
        <f t="shared" si="666"/>
        <v>68.28007031992442</v>
      </c>
      <c r="AZ122" s="69">
        <f t="shared" si="667"/>
        <v>0.11</v>
      </c>
      <c r="BA122" s="69">
        <f t="shared" si="668"/>
        <v>-6.216220798430057</v>
      </c>
      <c r="BB122" s="69">
        <f t="shared" si="669"/>
        <v>0</v>
      </c>
      <c r="BC122" s="69">
        <f t="shared" si="670"/>
        <v>3.1451740692148851E-2</v>
      </c>
      <c r="BD122" s="69">
        <f t="shared" si="671"/>
        <v>0</v>
      </c>
      <c r="BE122" s="21"/>
    </row>
    <row r="123" spans="1:57">
      <c r="A123" t="str">
        <f t="shared" si="635"/>
        <v>PIPE.3327.T6</v>
      </c>
      <c r="B123" t="str">
        <f t="shared" si="598"/>
        <v>MID_XTD6_PIPE</v>
      </c>
      <c r="C123" s="80" t="s">
        <v>184</v>
      </c>
      <c r="D123" s="80" t="s">
        <v>410</v>
      </c>
      <c r="E123" s="80" t="s">
        <v>408</v>
      </c>
      <c r="F123" s="80" t="s">
        <v>408</v>
      </c>
      <c r="G123" s="2" t="s">
        <v>148</v>
      </c>
      <c r="H123" s="80"/>
      <c r="I123" s="21"/>
      <c r="J123" s="21"/>
      <c r="K123" s="2">
        <v>73</v>
      </c>
      <c r="L123" s="21" t="s">
        <v>324</v>
      </c>
      <c r="M123" s="21"/>
      <c r="N123" s="21"/>
      <c r="O123" s="66">
        <v>-2.5000000000000001E-2</v>
      </c>
      <c r="P123" s="66">
        <v>0</v>
      </c>
      <c r="Q123" s="66">
        <v>932.25</v>
      </c>
      <c r="R123" s="66">
        <v>0</v>
      </c>
      <c r="S123" s="66">
        <v>0</v>
      </c>
      <c r="T123" s="66">
        <v>0</v>
      </c>
      <c r="U123" s="69">
        <f t="shared" si="636"/>
        <v>0</v>
      </c>
      <c r="V123" s="69">
        <f t="shared" si="637"/>
        <v>0</v>
      </c>
      <c r="W123" s="69">
        <f t="shared" si="638"/>
        <v>932.25</v>
      </c>
      <c r="X123" s="69">
        <f t="shared" si="639"/>
        <v>0</v>
      </c>
      <c r="Y123" s="69">
        <f t="shared" si="640"/>
        <v>0</v>
      </c>
      <c r="Z123" s="69">
        <f t="shared" si="641"/>
        <v>0</v>
      </c>
      <c r="AA123" s="69">
        <f t="shared" si="642"/>
        <v>-1.4098484115695369</v>
      </c>
      <c r="AB123" s="69">
        <f t="shared" si="643"/>
        <v>0</v>
      </c>
      <c r="AC123" s="69">
        <f t="shared" si="644"/>
        <v>932.24816719603245</v>
      </c>
      <c r="AD123" s="69">
        <f t="shared" si="645"/>
        <v>0</v>
      </c>
      <c r="AE123" s="69">
        <f t="shared" si="646"/>
        <v>-2.5999999999999999E-3</v>
      </c>
      <c r="AF123" s="69">
        <f t="shared" si="647"/>
        <v>0</v>
      </c>
      <c r="AG123" s="69">
        <f t="shared" si="648"/>
        <v>1.3968484262161986</v>
      </c>
      <c r="AH123" s="69">
        <f t="shared" si="649"/>
        <v>0</v>
      </c>
      <c r="AI123" s="69">
        <f t="shared" si="650"/>
        <v>932.2481840960229</v>
      </c>
      <c r="AJ123" s="69">
        <f t="shared" si="651"/>
        <v>0</v>
      </c>
      <c r="AK123" s="69">
        <f t="shared" si="652"/>
        <v>2.5999999999999999E-3</v>
      </c>
      <c r="AL123" s="69">
        <f t="shared" si="653"/>
        <v>0</v>
      </c>
      <c r="AM123" s="69">
        <f t="shared" si="654"/>
        <v>50.745089277716971</v>
      </c>
      <c r="AN123" s="69">
        <f t="shared" si="655"/>
        <v>0</v>
      </c>
      <c r="AO123" s="69">
        <f t="shared" si="656"/>
        <v>1332.5250499813649</v>
      </c>
      <c r="AP123" s="69">
        <f t="shared" si="657"/>
        <v>0</v>
      </c>
      <c r="AQ123" s="69">
        <f t="shared" si="658"/>
        <v>3.9895783239637578E-2</v>
      </c>
      <c r="AR123" s="69">
        <f t="shared" si="659"/>
        <v>0</v>
      </c>
      <c r="AS123" s="69">
        <f t="shared" si="660"/>
        <v>50.745089277716971</v>
      </c>
      <c r="AT123" s="69">
        <f t="shared" si="661"/>
        <v>-2.9251353724676274</v>
      </c>
      <c r="AU123" s="69">
        <f t="shared" si="662"/>
        <v>3327.0169611587658</v>
      </c>
      <c r="AV123" s="69">
        <f t="shared" si="663"/>
        <v>3.6499999999999998E-4</v>
      </c>
      <c r="AW123" s="69">
        <f t="shared" si="664"/>
        <v>3.9895783239637578E-2</v>
      </c>
      <c r="AX123" s="69">
        <f t="shared" si="665"/>
        <v>0</v>
      </c>
      <c r="AY123" s="69">
        <f t="shared" si="666"/>
        <v>68.295793597695464</v>
      </c>
      <c r="AZ123" s="69">
        <f t="shared" si="667"/>
        <v>0.11</v>
      </c>
      <c r="BA123" s="69">
        <f t="shared" si="668"/>
        <v>-5.7164680810426063</v>
      </c>
      <c r="BB123" s="69">
        <f t="shared" si="669"/>
        <v>0</v>
      </c>
      <c r="BC123" s="69">
        <f t="shared" si="670"/>
        <v>3.1451740692148851E-2</v>
      </c>
      <c r="BD123" s="69">
        <f t="shared" si="671"/>
        <v>0</v>
      </c>
      <c r="BE123" s="21"/>
    </row>
    <row r="124" spans="1:57">
      <c r="A124" t="str">
        <f t="shared" si="635"/>
        <v>CRL-2.3328.T6</v>
      </c>
      <c r="B124" t="str">
        <f t="shared" si="598"/>
        <v>MID_XTD6_CRL-2</v>
      </c>
      <c r="C124" s="80" t="s">
        <v>184</v>
      </c>
      <c r="D124" s="80" t="s">
        <v>410</v>
      </c>
      <c r="E124" s="80" t="s">
        <v>408</v>
      </c>
      <c r="F124" s="80" t="s">
        <v>408</v>
      </c>
      <c r="G124" s="2" t="s">
        <v>80</v>
      </c>
      <c r="H124" s="80">
        <v>2</v>
      </c>
      <c r="I124" s="21"/>
      <c r="J124" s="21"/>
      <c r="K124" s="2">
        <v>83</v>
      </c>
      <c r="L124" s="21" t="s">
        <v>375</v>
      </c>
      <c r="M124" s="21"/>
      <c r="N124" s="21"/>
      <c r="O124" s="66">
        <v>-2.5000000000000001E-2</v>
      </c>
      <c r="P124" s="66">
        <v>0</v>
      </c>
      <c r="Q124" s="66">
        <v>933</v>
      </c>
      <c r="R124" s="66">
        <v>0</v>
      </c>
      <c r="S124" s="66">
        <v>0</v>
      </c>
      <c r="T124" s="66">
        <v>0</v>
      </c>
      <c r="U124" s="69">
        <f t="shared" si="636"/>
        <v>0</v>
      </c>
      <c r="V124" s="69">
        <f t="shared" si="637"/>
        <v>0</v>
      </c>
      <c r="W124" s="69">
        <f t="shared" si="638"/>
        <v>933</v>
      </c>
      <c r="X124" s="69">
        <f t="shared" si="639"/>
        <v>0</v>
      </c>
      <c r="Y124" s="69">
        <f t="shared" si="640"/>
        <v>0</v>
      </c>
      <c r="Z124" s="69">
        <f t="shared" si="641"/>
        <v>0</v>
      </c>
      <c r="AA124" s="69">
        <f t="shared" si="642"/>
        <v>-1.4117984093725375</v>
      </c>
      <c r="AB124" s="69">
        <f t="shared" si="643"/>
        <v>0</v>
      </c>
      <c r="AC124" s="69">
        <f t="shared" si="644"/>
        <v>932.99816466103391</v>
      </c>
      <c r="AD124" s="69">
        <f t="shared" si="645"/>
        <v>0</v>
      </c>
      <c r="AE124" s="69">
        <f t="shared" si="646"/>
        <v>-2.5999999999999999E-3</v>
      </c>
      <c r="AF124" s="69">
        <f t="shared" si="647"/>
        <v>0</v>
      </c>
      <c r="AG124" s="69">
        <f t="shared" si="648"/>
        <v>1.3987984240191993</v>
      </c>
      <c r="AH124" s="69">
        <f t="shared" si="649"/>
        <v>0</v>
      </c>
      <c r="AI124" s="69">
        <f t="shared" si="650"/>
        <v>932.99818156102435</v>
      </c>
      <c r="AJ124" s="69">
        <f t="shared" si="651"/>
        <v>0</v>
      </c>
      <c r="AK124" s="69">
        <f t="shared" si="652"/>
        <v>2.5999999999999999E-3</v>
      </c>
      <c r="AL124" s="69">
        <f t="shared" si="653"/>
        <v>0</v>
      </c>
      <c r="AM124" s="69">
        <f t="shared" si="654"/>
        <v>50.77500317814566</v>
      </c>
      <c r="AN124" s="69">
        <f t="shared" si="655"/>
        <v>0</v>
      </c>
      <c r="AO124" s="69">
        <f t="shared" si="656"/>
        <v>1333.2744531829601</v>
      </c>
      <c r="AP124" s="69">
        <f t="shared" si="657"/>
        <v>0</v>
      </c>
      <c r="AQ124" s="69">
        <f t="shared" si="658"/>
        <v>3.9895783239637578E-2</v>
      </c>
      <c r="AR124" s="69">
        <f t="shared" si="659"/>
        <v>0</v>
      </c>
      <c r="AS124" s="69">
        <f t="shared" si="660"/>
        <v>50.77500317814566</v>
      </c>
      <c r="AT124" s="69">
        <f t="shared" si="661"/>
        <v>-2.9254089967164338</v>
      </c>
      <c r="AU124" s="69">
        <f t="shared" si="662"/>
        <v>3327.7663643104079</v>
      </c>
      <c r="AV124" s="69">
        <f t="shared" si="663"/>
        <v>3.6499999999999998E-4</v>
      </c>
      <c r="AW124" s="69">
        <f t="shared" si="664"/>
        <v>3.9895783239637578E-2</v>
      </c>
      <c r="AX124" s="69">
        <f t="shared" si="665"/>
        <v>0</v>
      </c>
      <c r="AY124" s="69">
        <f t="shared" si="666"/>
        <v>68.319378514352039</v>
      </c>
      <c r="AZ124" s="69">
        <f t="shared" si="667"/>
        <v>0.11</v>
      </c>
      <c r="BA124" s="69">
        <f t="shared" si="668"/>
        <v>-4.9668390049614306</v>
      </c>
      <c r="BB124" s="69">
        <f t="shared" si="669"/>
        <v>0</v>
      </c>
      <c r="BC124" s="69">
        <f t="shared" si="670"/>
        <v>3.1451740692148851E-2</v>
      </c>
      <c r="BD124" s="69">
        <f t="shared" si="671"/>
        <v>0</v>
      </c>
      <c r="BE124" s="21"/>
    </row>
    <row r="125" spans="1:57">
      <c r="A125" t="str">
        <f t="shared" si="635"/>
        <v>PIPE.3329.T6</v>
      </c>
      <c r="B125" t="str">
        <f t="shared" si="598"/>
        <v>MID_XTD6_PIPE</v>
      </c>
      <c r="C125" s="80" t="s">
        <v>184</v>
      </c>
      <c r="D125" s="80" t="s">
        <v>410</v>
      </c>
      <c r="E125" s="80" t="s">
        <v>408</v>
      </c>
      <c r="F125" s="80" t="s">
        <v>408</v>
      </c>
      <c r="G125" s="2" t="s">
        <v>148</v>
      </c>
      <c r="H125" s="80"/>
      <c r="I125" s="21"/>
      <c r="J125" s="21"/>
      <c r="K125" s="2">
        <v>73</v>
      </c>
      <c r="L125" s="21" t="s">
        <v>369</v>
      </c>
      <c r="M125" s="21"/>
      <c r="N125" s="21"/>
      <c r="O125" s="66">
        <v>-2.5000000000000001E-2</v>
      </c>
      <c r="P125" s="66">
        <v>0</v>
      </c>
      <c r="Q125" s="66">
        <v>933.75</v>
      </c>
      <c r="R125" s="66">
        <v>0</v>
      </c>
      <c r="S125" s="66">
        <v>0</v>
      </c>
      <c r="T125" s="66">
        <v>0</v>
      </c>
      <c r="U125" s="69">
        <f t="shared" si="636"/>
        <v>0</v>
      </c>
      <c r="V125" s="69">
        <f t="shared" si="637"/>
        <v>0</v>
      </c>
      <c r="W125" s="69">
        <f t="shared" si="638"/>
        <v>933.75</v>
      </c>
      <c r="X125" s="69">
        <f t="shared" si="639"/>
        <v>0</v>
      </c>
      <c r="Y125" s="69">
        <f t="shared" si="640"/>
        <v>0</v>
      </c>
      <c r="Z125" s="69">
        <f t="shared" si="641"/>
        <v>0</v>
      </c>
      <c r="AA125" s="69">
        <f t="shared" si="642"/>
        <v>-1.4137484071755384</v>
      </c>
      <c r="AB125" s="69">
        <f t="shared" si="643"/>
        <v>0</v>
      </c>
      <c r="AC125" s="69">
        <f t="shared" si="644"/>
        <v>933.74816212603537</v>
      </c>
      <c r="AD125" s="69">
        <f t="shared" si="645"/>
        <v>0</v>
      </c>
      <c r="AE125" s="69">
        <f t="shared" si="646"/>
        <v>-2.5999999999999999E-3</v>
      </c>
      <c r="AF125" s="69">
        <f t="shared" si="647"/>
        <v>0</v>
      </c>
      <c r="AG125" s="69">
        <f t="shared" si="648"/>
        <v>1.4007484218222002</v>
      </c>
      <c r="AH125" s="69">
        <f t="shared" si="649"/>
        <v>0</v>
      </c>
      <c r="AI125" s="69">
        <f t="shared" si="650"/>
        <v>933.74817902602581</v>
      </c>
      <c r="AJ125" s="69">
        <f t="shared" si="651"/>
        <v>0</v>
      </c>
      <c r="AK125" s="69">
        <f t="shared" si="652"/>
        <v>2.5999999999999999E-3</v>
      </c>
      <c r="AL125" s="69">
        <f t="shared" si="653"/>
        <v>0</v>
      </c>
      <c r="AM125" s="69">
        <f t="shared" si="654"/>
        <v>50.804917078574348</v>
      </c>
      <c r="AN125" s="69">
        <f t="shared" si="655"/>
        <v>0</v>
      </c>
      <c r="AO125" s="69">
        <f t="shared" si="656"/>
        <v>1334.0238563845553</v>
      </c>
      <c r="AP125" s="69">
        <f t="shared" si="657"/>
        <v>0</v>
      </c>
      <c r="AQ125" s="69">
        <f t="shared" si="658"/>
        <v>3.9895783239637578E-2</v>
      </c>
      <c r="AR125" s="69">
        <f t="shared" si="659"/>
        <v>0</v>
      </c>
      <c r="AS125" s="69">
        <f t="shared" si="660"/>
        <v>50.804917078574348</v>
      </c>
      <c r="AT125" s="69">
        <f t="shared" si="661"/>
        <v>-2.9256826209652398</v>
      </c>
      <c r="AU125" s="69">
        <f t="shared" si="662"/>
        <v>3328.5157674620496</v>
      </c>
      <c r="AV125" s="69">
        <f t="shared" si="663"/>
        <v>3.6499999999999998E-4</v>
      </c>
      <c r="AW125" s="69">
        <f t="shared" si="664"/>
        <v>3.9895783239637578E-2</v>
      </c>
      <c r="AX125" s="69">
        <f t="shared" si="665"/>
        <v>0</v>
      </c>
      <c r="AY125" s="69">
        <f t="shared" si="666"/>
        <v>68.342963431008613</v>
      </c>
      <c r="AZ125" s="69">
        <f t="shared" si="667"/>
        <v>0.11</v>
      </c>
      <c r="BA125" s="69">
        <f t="shared" si="668"/>
        <v>-4.2172099288802549</v>
      </c>
      <c r="BB125" s="69">
        <f t="shared" si="669"/>
        <v>0</v>
      </c>
      <c r="BC125" s="69">
        <f t="shared" si="670"/>
        <v>3.1451740692148851E-2</v>
      </c>
      <c r="BD125" s="69">
        <f t="shared" si="671"/>
        <v>0</v>
      </c>
      <c r="BE125" s="21"/>
    </row>
    <row r="126" spans="1:57">
      <c r="A126" t="str">
        <f t="shared" si="635"/>
        <v>PIPE.3331.T6</v>
      </c>
      <c r="B126" t="str">
        <f t="shared" si="598"/>
        <v>MID_XTD6_PIPE</v>
      </c>
      <c r="C126" s="80" t="s">
        <v>184</v>
      </c>
      <c r="D126" s="80" t="s">
        <v>410</v>
      </c>
      <c r="E126" s="80" t="s">
        <v>408</v>
      </c>
      <c r="F126" s="80" t="s">
        <v>408</v>
      </c>
      <c r="G126" s="2" t="s">
        <v>148</v>
      </c>
      <c r="H126" s="80"/>
      <c r="I126" s="21"/>
      <c r="J126" s="21"/>
      <c r="K126" s="2">
        <v>73</v>
      </c>
      <c r="L126" s="21" t="s">
        <v>324</v>
      </c>
      <c r="M126" s="21"/>
      <c r="N126" s="21"/>
      <c r="O126" s="66">
        <v>-2.5000000000000001E-2</v>
      </c>
      <c r="P126" s="66">
        <v>0</v>
      </c>
      <c r="Q126" s="66">
        <v>936.39</v>
      </c>
      <c r="R126" s="66">
        <v>0</v>
      </c>
      <c r="S126" s="66">
        <v>0</v>
      </c>
      <c r="T126" s="66">
        <v>0</v>
      </c>
      <c r="U126" s="69">
        <f t="shared" si="636"/>
        <v>0</v>
      </c>
      <c r="V126" s="69">
        <f t="shared" si="637"/>
        <v>0</v>
      </c>
      <c r="W126" s="69">
        <f t="shared" si="638"/>
        <v>936.39</v>
      </c>
      <c r="X126" s="69">
        <f t="shared" si="639"/>
        <v>0</v>
      </c>
      <c r="Y126" s="69">
        <f t="shared" si="640"/>
        <v>0</v>
      </c>
      <c r="Z126" s="69">
        <f t="shared" si="641"/>
        <v>0</v>
      </c>
      <c r="AA126" s="69">
        <f t="shared" si="642"/>
        <v>-1.4206123994421009</v>
      </c>
      <c r="AB126" s="69">
        <f t="shared" si="643"/>
        <v>0</v>
      </c>
      <c r="AC126" s="69">
        <f t="shared" si="644"/>
        <v>936.38815320284039</v>
      </c>
      <c r="AD126" s="69">
        <f t="shared" si="645"/>
        <v>0</v>
      </c>
      <c r="AE126" s="69">
        <f t="shared" si="646"/>
        <v>-2.5999999999999999E-3</v>
      </c>
      <c r="AF126" s="69">
        <f t="shared" si="647"/>
        <v>0</v>
      </c>
      <c r="AG126" s="69">
        <f t="shared" si="648"/>
        <v>1.4076124140887627</v>
      </c>
      <c r="AH126" s="69">
        <f t="shared" si="649"/>
        <v>0</v>
      </c>
      <c r="AI126" s="69">
        <f t="shared" si="650"/>
        <v>936.38817010283083</v>
      </c>
      <c r="AJ126" s="69">
        <f t="shared" si="651"/>
        <v>0</v>
      </c>
      <c r="AK126" s="69">
        <f t="shared" si="652"/>
        <v>2.5999999999999999E-3</v>
      </c>
      <c r="AL126" s="69">
        <f t="shared" si="653"/>
        <v>0</v>
      </c>
      <c r="AM126" s="69">
        <f t="shared" si="654"/>
        <v>50.910214008083337</v>
      </c>
      <c r="AN126" s="69">
        <f t="shared" si="655"/>
        <v>0</v>
      </c>
      <c r="AO126" s="69">
        <f t="shared" si="656"/>
        <v>1336.6617556541703</v>
      </c>
      <c r="AP126" s="69">
        <f t="shared" si="657"/>
        <v>0</v>
      </c>
      <c r="AQ126" s="69">
        <f t="shared" si="658"/>
        <v>3.9895783239637578E-2</v>
      </c>
      <c r="AR126" s="69">
        <f t="shared" si="659"/>
        <v>0</v>
      </c>
      <c r="AS126" s="69">
        <f t="shared" si="660"/>
        <v>50.910214008083337</v>
      </c>
      <c r="AT126" s="69">
        <f t="shared" si="661"/>
        <v>-2.9266457783210376</v>
      </c>
      <c r="AU126" s="69">
        <f t="shared" si="662"/>
        <v>3331.1536665558292</v>
      </c>
      <c r="AV126" s="69">
        <f t="shared" si="663"/>
        <v>3.6499999999999998E-4</v>
      </c>
      <c r="AW126" s="69">
        <f t="shared" si="664"/>
        <v>3.9895783239637578E-2</v>
      </c>
      <c r="AX126" s="69">
        <f t="shared" si="665"/>
        <v>0</v>
      </c>
      <c r="AY126" s="69">
        <f t="shared" si="666"/>
        <v>68.425982337639752</v>
      </c>
      <c r="AZ126" s="69">
        <f t="shared" si="667"/>
        <v>0.11</v>
      </c>
      <c r="BA126" s="69">
        <f t="shared" si="668"/>
        <v>-1.5785155810746789</v>
      </c>
      <c r="BB126" s="69">
        <f t="shared" si="669"/>
        <v>0</v>
      </c>
      <c r="BC126" s="69">
        <f t="shared" si="670"/>
        <v>3.1451740692148851E-2</v>
      </c>
      <c r="BD126" s="69">
        <f t="shared" si="671"/>
        <v>0</v>
      </c>
      <c r="BE126" s="21"/>
    </row>
    <row r="127" spans="1:57">
      <c r="A127" t="str">
        <f t="shared" si="635"/>
        <v>IMGPI.3332.T6</v>
      </c>
      <c r="B127" t="str">
        <f t="shared" si="598"/>
        <v>MID_XTD6_IMGPI</v>
      </c>
      <c r="C127" s="80" t="s">
        <v>184</v>
      </c>
      <c r="D127" s="80" t="s">
        <v>410</v>
      </c>
      <c r="E127" s="80" t="s">
        <v>408</v>
      </c>
      <c r="F127" s="80" t="s">
        <v>408</v>
      </c>
      <c r="G127" s="2" t="s">
        <v>118</v>
      </c>
      <c r="H127" s="80"/>
      <c r="I127" s="21"/>
      <c r="J127" s="21"/>
      <c r="K127" s="2">
        <v>74</v>
      </c>
      <c r="L127" s="21" t="s">
        <v>376</v>
      </c>
      <c r="M127" s="21"/>
      <c r="N127" s="21"/>
      <c r="O127" s="66">
        <v>-2.5000000000000001E-2</v>
      </c>
      <c r="P127" s="66">
        <v>0</v>
      </c>
      <c r="Q127" s="66">
        <v>936.8</v>
      </c>
      <c r="R127" s="66">
        <v>0</v>
      </c>
      <c r="S127" s="66">
        <v>0</v>
      </c>
      <c r="T127" s="66">
        <v>0</v>
      </c>
      <c r="U127" s="69">
        <f t="shared" si="636"/>
        <v>0</v>
      </c>
      <c r="V127" s="69">
        <f t="shared" si="637"/>
        <v>0</v>
      </c>
      <c r="W127" s="69">
        <f t="shared" si="638"/>
        <v>936.8</v>
      </c>
      <c r="X127" s="69">
        <f t="shared" si="639"/>
        <v>0</v>
      </c>
      <c r="Y127" s="69">
        <f t="shared" si="640"/>
        <v>0</v>
      </c>
      <c r="Z127" s="69">
        <f t="shared" si="641"/>
        <v>0</v>
      </c>
      <c r="AA127" s="69">
        <f t="shared" si="642"/>
        <v>-1.4216783982410746</v>
      </c>
      <c r="AB127" s="69">
        <f t="shared" si="643"/>
        <v>0</v>
      </c>
      <c r="AC127" s="69">
        <f t="shared" si="644"/>
        <v>936.79815181704112</v>
      </c>
      <c r="AD127" s="69">
        <f t="shared" si="645"/>
        <v>0</v>
      </c>
      <c r="AE127" s="69">
        <f t="shared" si="646"/>
        <v>-2.5999999999999999E-3</v>
      </c>
      <c r="AF127" s="69">
        <f t="shared" si="647"/>
        <v>0</v>
      </c>
      <c r="AG127" s="69">
        <f t="shared" si="648"/>
        <v>1.4086784128877363</v>
      </c>
      <c r="AH127" s="69">
        <f t="shared" si="649"/>
        <v>0</v>
      </c>
      <c r="AI127" s="69">
        <f t="shared" si="650"/>
        <v>936.79816871703156</v>
      </c>
      <c r="AJ127" s="69">
        <f t="shared" si="651"/>
        <v>0</v>
      </c>
      <c r="AK127" s="69">
        <f t="shared" si="652"/>
        <v>2.5999999999999999E-3</v>
      </c>
      <c r="AL127" s="69">
        <f t="shared" si="653"/>
        <v>0</v>
      </c>
      <c r="AM127" s="69">
        <f t="shared" si="654"/>
        <v>50.926566940317691</v>
      </c>
      <c r="AN127" s="69">
        <f t="shared" si="655"/>
        <v>0</v>
      </c>
      <c r="AO127" s="69">
        <f t="shared" si="656"/>
        <v>1337.0714294043757</v>
      </c>
      <c r="AP127" s="69">
        <f t="shared" si="657"/>
        <v>0</v>
      </c>
      <c r="AQ127" s="69">
        <f t="shared" si="658"/>
        <v>3.9895783239637578E-2</v>
      </c>
      <c r="AR127" s="69">
        <f t="shared" si="659"/>
        <v>0</v>
      </c>
      <c r="AS127" s="69">
        <f t="shared" si="660"/>
        <v>50.926566940317691</v>
      </c>
      <c r="AT127" s="69">
        <f t="shared" si="661"/>
        <v>-2.9267953595770515</v>
      </c>
      <c r="AU127" s="69">
        <f t="shared" si="662"/>
        <v>3331.5633402787271</v>
      </c>
      <c r="AV127" s="69">
        <f t="shared" si="663"/>
        <v>3.6499999999999998E-4</v>
      </c>
      <c r="AW127" s="69">
        <f t="shared" si="664"/>
        <v>3.9895783239637578E-2</v>
      </c>
      <c r="AX127" s="69">
        <f t="shared" si="665"/>
        <v>0</v>
      </c>
      <c r="AY127" s="69">
        <f t="shared" si="666"/>
        <v>68.438875425412007</v>
      </c>
      <c r="AZ127" s="69">
        <f t="shared" si="667"/>
        <v>0.11</v>
      </c>
      <c r="BA127" s="69">
        <f t="shared" si="668"/>
        <v>-1.168718352816897</v>
      </c>
      <c r="BB127" s="69">
        <f t="shared" si="669"/>
        <v>0</v>
      </c>
      <c r="BC127" s="69">
        <f t="shared" si="670"/>
        <v>3.1451740692148851E-2</v>
      </c>
      <c r="BD127" s="69">
        <f t="shared" si="671"/>
        <v>0</v>
      </c>
      <c r="BE127" s="21"/>
    </row>
    <row r="128" spans="1:57">
      <c r="A128" t="str">
        <f t="shared" si="635"/>
        <v>PIPE.3332.T6</v>
      </c>
      <c r="B128" t="str">
        <f t="shared" si="598"/>
        <v>MID_XTD6_PIPE</v>
      </c>
      <c r="C128" s="80" t="s">
        <v>184</v>
      </c>
      <c r="D128" s="80" t="s">
        <v>410</v>
      </c>
      <c r="E128" s="80" t="s">
        <v>408</v>
      </c>
      <c r="F128" s="80" t="s">
        <v>408</v>
      </c>
      <c r="G128" s="2" t="s">
        <v>148</v>
      </c>
      <c r="H128" s="80"/>
      <c r="I128" s="21"/>
      <c r="J128" s="21"/>
      <c r="K128" s="2">
        <v>73</v>
      </c>
      <c r="L128" s="21" t="s">
        <v>369</v>
      </c>
      <c r="M128" s="21"/>
      <c r="N128" s="21"/>
      <c r="O128" s="66">
        <v>-2.5000000000000001E-2</v>
      </c>
      <c r="P128" s="66">
        <v>0</v>
      </c>
      <c r="Q128" s="66">
        <v>937.1099999999999</v>
      </c>
      <c r="R128" s="66">
        <v>0</v>
      </c>
      <c r="S128" s="66">
        <v>0</v>
      </c>
      <c r="T128" s="66">
        <v>0</v>
      </c>
      <c r="U128" s="69">
        <f t="shared" si="636"/>
        <v>0</v>
      </c>
      <c r="V128" s="69">
        <f t="shared" si="637"/>
        <v>0</v>
      </c>
      <c r="W128" s="69">
        <f t="shared" si="638"/>
        <v>937.1099999999999</v>
      </c>
      <c r="X128" s="69">
        <f t="shared" si="639"/>
        <v>0</v>
      </c>
      <c r="Y128" s="69">
        <f t="shared" si="640"/>
        <v>0</v>
      </c>
      <c r="Z128" s="69">
        <f t="shared" si="641"/>
        <v>0</v>
      </c>
      <c r="AA128" s="69">
        <f t="shared" si="642"/>
        <v>-1.4224843973329815</v>
      </c>
      <c r="AB128" s="69">
        <f t="shared" si="643"/>
        <v>0</v>
      </c>
      <c r="AC128" s="69">
        <f t="shared" si="644"/>
        <v>937.10815076924166</v>
      </c>
      <c r="AD128" s="69">
        <f t="shared" si="645"/>
        <v>0</v>
      </c>
      <c r="AE128" s="69">
        <f t="shared" si="646"/>
        <v>-2.5999999999999999E-3</v>
      </c>
      <c r="AF128" s="69">
        <f t="shared" si="647"/>
        <v>0</v>
      </c>
      <c r="AG128" s="69">
        <f t="shared" si="648"/>
        <v>1.4094844119796432</v>
      </c>
      <c r="AH128" s="69">
        <f t="shared" si="649"/>
        <v>0</v>
      </c>
      <c r="AI128" s="69">
        <f t="shared" si="650"/>
        <v>937.1081676692321</v>
      </c>
      <c r="AJ128" s="69">
        <f t="shared" si="651"/>
        <v>0</v>
      </c>
      <c r="AK128" s="69">
        <f t="shared" si="652"/>
        <v>2.5999999999999999E-3</v>
      </c>
      <c r="AL128" s="69">
        <f t="shared" si="653"/>
        <v>0</v>
      </c>
      <c r="AM128" s="69">
        <f t="shared" si="654"/>
        <v>50.938931352494883</v>
      </c>
      <c r="AN128" s="69">
        <f t="shared" si="655"/>
        <v>0</v>
      </c>
      <c r="AO128" s="69">
        <f t="shared" si="656"/>
        <v>1337.3811827277018</v>
      </c>
      <c r="AP128" s="69">
        <f t="shared" si="657"/>
        <v>0</v>
      </c>
      <c r="AQ128" s="69">
        <f t="shared" si="658"/>
        <v>3.9895783239637578E-2</v>
      </c>
      <c r="AR128" s="69">
        <f t="shared" si="659"/>
        <v>0</v>
      </c>
      <c r="AS128" s="69">
        <f t="shared" si="660"/>
        <v>50.938931352494883</v>
      </c>
      <c r="AT128" s="69">
        <f t="shared" si="661"/>
        <v>-2.9269084575998914</v>
      </c>
      <c r="AU128" s="69">
        <f t="shared" si="662"/>
        <v>3331.8730935814056</v>
      </c>
      <c r="AV128" s="69">
        <f t="shared" si="663"/>
        <v>3.6499999999999998E-4</v>
      </c>
      <c r="AW128" s="69">
        <f t="shared" si="664"/>
        <v>3.9895783239637578E-2</v>
      </c>
      <c r="AX128" s="69">
        <f t="shared" si="665"/>
        <v>0</v>
      </c>
      <c r="AY128" s="69">
        <f t="shared" si="666"/>
        <v>68.448623857630068</v>
      </c>
      <c r="AZ128" s="69">
        <f t="shared" si="667"/>
        <v>0.11</v>
      </c>
      <c r="BA128" s="69">
        <f t="shared" si="668"/>
        <v>-0.85887166803665027</v>
      </c>
      <c r="BB128" s="69">
        <f t="shared" si="669"/>
        <v>0</v>
      </c>
      <c r="BC128" s="69">
        <f t="shared" si="670"/>
        <v>3.1451740692148851E-2</v>
      </c>
      <c r="BD128" s="69">
        <f t="shared" si="671"/>
        <v>0</v>
      </c>
      <c r="BE128" s="21"/>
    </row>
    <row r="129" spans="1:57">
      <c r="A129" t="str">
        <f t="shared" si="635"/>
        <v>PIPE.3334.T6</v>
      </c>
      <c r="B129" t="str">
        <f t="shared" si="598"/>
        <v>MID_XTD6_PIPE</v>
      </c>
      <c r="C129" s="80" t="s">
        <v>184</v>
      </c>
      <c r="D129" s="80" t="s">
        <v>410</v>
      </c>
      <c r="E129" s="80" t="s">
        <v>413</v>
      </c>
      <c r="F129" s="80" t="s">
        <v>408</v>
      </c>
      <c r="G129" s="80" t="s">
        <v>148</v>
      </c>
      <c r="H129" s="80"/>
      <c r="I129" s="21"/>
      <c r="J129" s="21"/>
      <c r="K129" s="80">
        <v>73</v>
      </c>
      <c r="L129" s="21" t="s">
        <v>324</v>
      </c>
      <c r="M129" s="21"/>
      <c r="N129" s="21"/>
      <c r="O129" s="66">
        <v>-2.5000000000000001E-2</v>
      </c>
      <c r="P129" s="66">
        <v>0</v>
      </c>
      <c r="Q129" s="66">
        <v>939.28700000000003</v>
      </c>
      <c r="R129" s="66">
        <v>0</v>
      </c>
      <c r="S129" s="66">
        <v>0</v>
      </c>
      <c r="T129" s="66">
        <v>0</v>
      </c>
      <c r="U129" s="69">
        <f t="shared" si="636"/>
        <v>0</v>
      </c>
      <c r="V129" s="69">
        <f t="shared" si="637"/>
        <v>0</v>
      </c>
      <c r="W129" s="69">
        <f t="shared" si="638"/>
        <v>939.28700000000003</v>
      </c>
      <c r="X129" s="69">
        <f t="shared" si="639"/>
        <v>0</v>
      </c>
      <c r="Y129" s="69">
        <f t="shared" si="640"/>
        <v>0</v>
      </c>
      <c r="Z129" s="69">
        <f t="shared" si="641"/>
        <v>0</v>
      </c>
      <c r="AA129" s="69">
        <f t="shared" si="642"/>
        <v>-1.4281445909558252</v>
      </c>
      <c r="AB129" s="69">
        <f t="shared" si="643"/>
        <v>0</v>
      </c>
      <c r="AC129" s="69">
        <f t="shared" si="644"/>
        <v>939.28514341098594</v>
      </c>
      <c r="AD129" s="69">
        <f t="shared" si="645"/>
        <v>0</v>
      </c>
      <c r="AE129" s="69">
        <f t="shared" si="646"/>
        <v>-2.5999999999999999E-3</v>
      </c>
      <c r="AF129" s="69">
        <f t="shared" si="647"/>
        <v>0</v>
      </c>
      <c r="AG129" s="69">
        <f t="shared" si="648"/>
        <v>1.415144605602487</v>
      </c>
      <c r="AH129" s="69">
        <f t="shared" si="649"/>
        <v>0</v>
      </c>
      <c r="AI129" s="69">
        <f t="shared" si="650"/>
        <v>939.28516031097638</v>
      </c>
      <c r="AJ129" s="69">
        <f t="shared" si="651"/>
        <v>0</v>
      </c>
      <c r="AK129" s="69">
        <f t="shared" si="652"/>
        <v>2.5999999999999999E-3</v>
      </c>
      <c r="AL129" s="69">
        <f t="shared" si="653"/>
        <v>0</v>
      </c>
      <c r="AM129" s="69">
        <f t="shared" si="654"/>
        <v>51.025761434139234</v>
      </c>
      <c r="AN129" s="69">
        <f t="shared" si="655"/>
        <v>0</v>
      </c>
      <c r="AO129" s="69">
        <f t="shared" si="656"/>
        <v>1339.5564504208655</v>
      </c>
      <c r="AP129" s="69">
        <f t="shared" si="657"/>
        <v>0</v>
      </c>
      <c r="AQ129" s="69">
        <f t="shared" si="658"/>
        <v>3.9895783239637578E-2</v>
      </c>
      <c r="AR129" s="69">
        <f t="shared" si="659"/>
        <v>0</v>
      </c>
      <c r="AS129" s="69">
        <f t="shared" si="660"/>
        <v>51.025761434139234</v>
      </c>
      <c r="AT129" s="69">
        <f t="shared" si="661"/>
        <v>-2.9277026975860929</v>
      </c>
      <c r="AU129" s="69">
        <f t="shared" si="662"/>
        <v>3334.0483611295717</v>
      </c>
      <c r="AV129" s="69">
        <f t="shared" si="663"/>
        <v>3.6499999999999998E-4</v>
      </c>
      <c r="AW129" s="69">
        <f t="shared" si="664"/>
        <v>3.9895783239637578E-2</v>
      </c>
      <c r="AX129" s="69">
        <f t="shared" si="665"/>
        <v>0</v>
      </c>
      <c r="AY129" s="69">
        <f t="shared" si="666"/>
        <v>68.517083009045251</v>
      </c>
      <c r="AZ129" s="69">
        <f t="shared" si="667"/>
        <v>0.11</v>
      </c>
      <c r="BA129" s="69">
        <f t="shared" si="668"/>
        <v>1.3170516634683334</v>
      </c>
      <c r="BB129" s="69">
        <f t="shared" si="669"/>
        <v>0</v>
      </c>
      <c r="BC129" s="69">
        <f t="shared" si="670"/>
        <v>3.1451740692148851E-2</v>
      </c>
      <c r="BD129" s="69">
        <f t="shared" si="671"/>
        <v>0</v>
      </c>
      <c r="BE129" s="21"/>
    </row>
    <row r="130" spans="1:57">
      <c r="A130" t="str">
        <f t="shared" si="635"/>
        <v>SHUT.3335.T6</v>
      </c>
      <c r="B130" t="str">
        <f t="shared" si="598"/>
        <v>MID_XTD6_SHUT</v>
      </c>
      <c r="C130" s="80" t="s">
        <v>184</v>
      </c>
      <c r="D130" s="80" t="s">
        <v>410</v>
      </c>
      <c r="E130" s="80" t="s">
        <v>413</v>
      </c>
      <c r="F130" s="80" t="s">
        <v>408</v>
      </c>
      <c r="G130" s="2" t="s">
        <v>117</v>
      </c>
      <c r="H130" s="80"/>
      <c r="I130" s="21"/>
      <c r="J130" s="21"/>
      <c r="K130" s="2">
        <v>73</v>
      </c>
      <c r="L130" s="21" t="s">
        <v>377</v>
      </c>
      <c r="M130" s="21">
        <v>1.4999999999999999E-2</v>
      </c>
      <c r="N130" s="21">
        <v>0.04</v>
      </c>
      <c r="O130" s="66">
        <v>-2.5000000000000001E-2</v>
      </c>
      <c r="P130" s="66">
        <v>0</v>
      </c>
      <c r="Q130" s="66">
        <v>940.03700000000003</v>
      </c>
      <c r="R130" s="66">
        <v>0</v>
      </c>
      <c r="S130" s="66">
        <v>0</v>
      </c>
      <c r="T130" s="66">
        <v>0</v>
      </c>
      <c r="U130" s="69">
        <f t="shared" si="636"/>
        <v>0</v>
      </c>
      <c r="V130" s="69">
        <f t="shared" si="637"/>
        <v>0</v>
      </c>
      <c r="W130" s="69">
        <f t="shared" si="638"/>
        <v>940.03700000000003</v>
      </c>
      <c r="X130" s="69">
        <f t="shared" si="639"/>
        <v>0</v>
      </c>
      <c r="Y130" s="69">
        <f t="shared" si="640"/>
        <v>0</v>
      </c>
      <c r="Z130" s="69">
        <f t="shared" si="641"/>
        <v>0</v>
      </c>
      <c r="AA130" s="69">
        <f t="shared" si="642"/>
        <v>-1.4300945887588261</v>
      </c>
      <c r="AB130" s="69">
        <f t="shared" si="643"/>
        <v>0</v>
      </c>
      <c r="AC130" s="69">
        <f t="shared" si="644"/>
        <v>940.03514087598728</v>
      </c>
      <c r="AD130" s="69">
        <f t="shared" si="645"/>
        <v>0</v>
      </c>
      <c r="AE130" s="69">
        <f t="shared" si="646"/>
        <v>-2.5999999999999999E-3</v>
      </c>
      <c r="AF130" s="69">
        <f t="shared" si="647"/>
        <v>0</v>
      </c>
      <c r="AG130" s="69">
        <f t="shared" si="648"/>
        <v>1.4170946034054877</v>
      </c>
      <c r="AH130" s="69">
        <f t="shared" si="649"/>
        <v>0</v>
      </c>
      <c r="AI130" s="69">
        <f t="shared" si="650"/>
        <v>940.03515777597784</v>
      </c>
      <c r="AJ130" s="69">
        <f t="shared" si="651"/>
        <v>0</v>
      </c>
      <c r="AK130" s="69">
        <f t="shared" si="652"/>
        <v>2.5999999999999999E-3</v>
      </c>
      <c r="AL130" s="69">
        <f t="shared" si="653"/>
        <v>0</v>
      </c>
      <c r="AM130" s="69">
        <f t="shared" si="654"/>
        <v>51.055675334567923</v>
      </c>
      <c r="AN130" s="69">
        <f t="shared" si="655"/>
        <v>0</v>
      </c>
      <c r="AO130" s="69">
        <f t="shared" si="656"/>
        <v>1340.3058536224607</v>
      </c>
      <c r="AP130" s="69">
        <f t="shared" si="657"/>
        <v>0</v>
      </c>
      <c r="AQ130" s="69">
        <f t="shared" si="658"/>
        <v>3.9895783239637578E-2</v>
      </c>
      <c r="AR130" s="69">
        <f t="shared" si="659"/>
        <v>0</v>
      </c>
      <c r="AS130" s="69">
        <f t="shared" si="660"/>
        <v>51.055675334567923</v>
      </c>
      <c r="AT130" s="69">
        <f t="shared" si="661"/>
        <v>-2.9279763218348989</v>
      </c>
      <c r="AU130" s="69">
        <f t="shared" si="662"/>
        <v>3334.7977642812139</v>
      </c>
      <c r="AV130" s="69">
        <f t="shared" si="663"/>
        <v>3.6499999999999998E-4</v>
      </c>
      <c r="AW130" s="69">
        <f t="shared" si="664"/>
        <v>3.9895783239637578E-2</v>
      </c>
      <c r="AX130" s="69">
        <f t="shared" si="665"/>
        <v>0</v>
      </c>
      <c r="AY130" s="69">
        <f t="shared" si="666"/>
        <v>68.540667925701811</v>
      </c>
      <c r="AZ130" s="69">
        <f t="shared" si="667"/>
        <v>0.11</v>
      </c>
      <c r="BA130" s="69">
        <f t="shared" si="668"/>
        <v>2.0666807395495095</v>
      </c>
      <c r="BB130" s="69">
        <f t="shared" si="669"/>
        <v>0</v>
      </c>
      <c r="BC130" s="69">
        <f t="shared" si="670"/>
        <v>3.1451740692148851E-2</v>
      </c>
      <c r="BD130" s="69">
        <f t="shared" si="671"/>
        <v>0</v>
      </c>
      <c r="BE130" s="21"/>
    </row>
    <row r="131" spans="1:57">
      <c r="A131" t="str">
        <f t="shared" si="635"/>
        <v>PIPE.3336.T6</v>
      </c>
      <c r="B131" t="str">
        <f t="shared" si="598"/>
        <v>MID_XTD6_PIPE</v>
      </c>
      <c r="C131" s="80" t="s">
        <v>184</v>
      </c>
      <c r="D131" s="80" t="s">
        <v>410</v>
      </c>
      <c r="E131" s="80" t="s">
        <v>413</v>
      </c>
      <c r="F131" s="80" t="s">
        <v>408</v>
      </c>
      <c r="G131" s="2" t="s">
        <v>148</v>
      </c>
      <c r="H131" s="80"/>
      <c r="I131" s="21"/>
      <c r="J131" s="21"/>
      <c r="K131" s="2">
        <v>73</v>
      </c>
      <c r="L131" s="21" t="s">
        <v>324</v>
      </c>
      <c r="M131" s="21"/>
      <c r="N131" s="21"/>
      <c r="O131" s="66">
        <v>-2.5000000000000001E-2</v>
      </c>
      <c r="P131" s="66">
        <v>0</v>
      </c>
      <c r="Q131" s="66">
        <v>940.78700000000003</v>
      </c>
      <c r="R131" s="66">
        <v>0</v>
      </c>
      <c r="S131" s="66">
        <v>0</v>
      </c>
      <c r="T131" s="66">
        <v>0</v>
      </c>
      <c r="U131" s="69">
        <f t="shared" si="636"/>
        <v>0</v>
      </c>
      <c r="V131" s="69">
        <f t="shared" si="637"/>
        <v>0</v>
      </c>
      <c r="W131" s="69">
        <f t="shared" si="638"/>
        <v>940.78700000000003</v>
      </c>
      <c r="X131" s="69">
        <f t="shared" si="639"/>
        <v>0</v>
      </c>
      <c r="Y131" s="69">
        <f t="shared" si="640"/>
        <v>0</v>
      </c>
      <c r="Z131" s="69">
        <f t="shared" si="641"/>
        <v>0</v>
      </c>
      <c r="AA131" s="69">
        <f t="shared" si="642"/>
        <v>-1.4320445865618268</v>
      </c>
      <c r="AB131" s="69">
        <f t="shared" si="643"/>
        <v>0</v>
      </c>
      <c r="AC131" s="69">
        <f t="shared" si="644"/>
        <v>940.78513834098874</v>
      </c>
      <c r="AD131" s="69">
        <f t="shared" si="645"/>
        <v>0</v>
      </c>
      <c r="AE131" s="69">
        <f t="shared" si="646"/>
        <v>-2.5999999999999999E-3</v>
      </c>
      <c r="AF131" s="69">
        <f t="shared" si="647"/>
        <v>0</v>
      </c>
      <c r="AG131" s="69">
        <f t="shared" si="648"/>
        <v>1.4190446012084885</v>
      </c>
      <c r="AH131" s="69">
        <f t="shared" si="649"/>
        <v>0</v>
      </c>
      <c r="AI131" s="69">
        <f t="shared" si="650"/>
        <v>940.78515524097918</v>
      </c>
      <c r="AJ131" s="69">
        <f t="shared" si="651"/>
        <v>0</v>
      </c>
      <c r="AK131" s="69">
        <f t="shared" si="652"/>
        <v>2.5999999999999999E-3</v>
      </c>
      <c r="AL131" s="69">
        <f t="shared" si="653"/>
        <v>0</v>
      </c>
      <c r="AM131" s="69">
        <f t="shared" si="654"/>
        <v>51.085589234996618</v>
      </c>
      <c r="AN131" s="69">
        <f t="shared" si="655"/>
        <v>0</v>
      </c>
      <c r="AO131" s="69">
        <f t="shared" si="656"/>
        <v>1341.055256824056</v>
      </c>
      <c r="AP131" s="69">
        <f t="shared" si="657"/>
        <v>0</v>
      </c>
      <c r="AQ131" s="69">
        <f t="shared" si="658"/>
        <v>3.9895783239637578E-2</v>
      </c>
      <c r="AR131" s="69">
        <f t="shared" si="659"/>
        <v>0</v>
      </c>
      <c r="AS131" s="69">
        <f t="shared" si="660"/>
        <v>51.085589234996618</v>
      </c>
      <c r="AT131" s="69">
        <f t="shared" si="661"/>
        <v>-2.9282499460837053</v>
      </c>
      <c r="AU131" s="69">
        <f t="shared" si="662"/>
        <v>3335.5471674328555</v>
      </c>
      <c r="AV131" s="69">
        <f t="shared" si="663"/>
        <v>3.6499999999999998E-4</v>
      </c>
      <c r="AW131" s="69">
        <f t="shared" si="664"/>
        <v>3.9895783239637578E-2</v>
      </c>
      <c r="AX131" s="69">
        <f t="shared" si="665"/>
        <v>0</v>
      </c>
      <c r="AY131" s="69">
        <f t="shared" si="666"/>
        <v>68.5642528423584</v>
      </c>
      <c r="AZ131" s="69">
        <f t="shared" si="667"/>
        <v>0.11</v>
      </c>
      <c r="BA131" s="69">
        <f t="shared" si="668"/>
        <v>2.8163098156306852</v>
      </c>
      <c r="BB131" s="69">
        <f t="shared" si="669"/>
        <v>0</v>
      </c>
      <c r="BC131" s="69">
        <f t="shared" si="670"/>
        <v>3.1451740692148851E-2</v>
      </c>
      <c r="BD131" s="69">
        <f t="shared" si="671"/>
        <v>0</v>
      </c>
      <c r="BE131" s="21"/>
    </row>
    <row r="132" spans="1:57" s="20" customFormat="1">
      <c r="A132" s="20" t="str">
        <f t="shared" si="635"/>
        <v>PIPE.3337.T6</v>
      </c>
      <c r="B132" s="20" t="str">
        <f t="shared" si="598"/>
        <v>MID_XTD6_PIPE</v>
      </c>
      <c r="C132" s="11" t="s">
        <v>184</v>
      </c>
      <c r="D132" s="81" t="s">
        <v>410</v>
      </c>
      <c r="E132" s="81" t="s">
        <v>413</v>
      </c>
      <c r="F132" s="81" t="s">
        <v>408</v>
      </c>
      <c r="G132" s="81" t="s">
        <v>148</v>
      </c>
      <c r="H132" s="81"/>
      <c r="K132" s="81">
        <v>73</v>
      </c>
      <c r="L132" s="20" t="s">
        <v>324</v>
      </c>
      <c r="O132" s="66">
        <v>-2.5000000000000001E-2</v>
      </c>
      <c r="P132" s="66">
        <v>0</v>
      </c>
      <c r="Q132" s="66">
        <v>942.68200000000002</v>
      </c>
      <c r="R132" s="66">
        <v>0</v>
      </c>
      <c r="S132" s="66">
        <v>0</v>
      </c>
      <c r="T132" s="66">
        <v>0</v>
      </c>
      <c r="U132" s="77">
        <f t="shared" ref="U132" si="672">O132+0.025</f>
        <v>0</v>
      </c>
      <c r="V132" s="77">
        <f t="shared" ref="V132" si="673">P132</f>
        <v>0</v>
      </c>
      <c r="W132" s="77">
        <f t="shared" ref="W132" si="674">Q132</f>
        <v>942.68200000000002</v>
      </c>
      <c r="X132" s="77">
        <f t="shared" ref="X132" si="675">R132</f>
        <v>0</v>
      </c>
      <c r="Y132" s="77">
        <f t="shared" ref="Y132" si="676">S132</f>
        <v>0</v>
      </c>
      <c r="Z132" s="77">
        <f t="shared" ref="Z132" si="677">T132</f>
        <v>0</v>
      </c>
      <c r="AA132" s="77">
        <f t="shared" ref="AA132" si="678">U132*COS(-0.0026)+(W132-390)*SIN(-0.0026)</f>
        <v>-1.436971581010742</v>
      </c>
      <c r="AB132" s="77">
        <f t="shared" ref="AB132" si="679">V132</f>
        <v>0</v>
      </c>
      <c r="AC132" s="77">
        <f t="shared" ref="AC132" si="680">-U132*SIN(-0.0026)+(W132-390)*COS(0.0026)+390</f>
        <v>942.68013193589229</v>
      </c>
      <c r="AD132" s="77">
        <f t="shared" ref="AD132" si="681">X132</f>
        <v>0</v>
      </c>
      <c r="AE132" s="77">
        <f t="shared" ref="AE132" si="682">Y132-0.0026</f>
        <v>-2.5999999999999999E-3</v>
      </c>
      <c r="AF132" s="77">
        <f t="shared" ref="AF132" si="683">Z132</f>
        <v>0</v>
      </c>
      <c r="AG132" s="77">
        <f t="shared" ref="AG132" si="684">U132*COS(0.0026)+(W132-395)*SIN(0.0026)</f>
        <v>1.4239715956574037</v>
      </c>
      <c r="AH132" s="77">
        <f t="shared" ref="AH132" si="685">V132</f>
        <v>0</v>
      </c>
      <c r="AI132" s="77">
        <f t="shared" ref="AI132" si="686">-U132*SIN(0.0026)+(W132-395)*COS(0.0026)+395</f>
        <v>942.68014883588285</v>
      </c>
      <c r="AJ132" s="77">
        <f t="shared" ref="AJ132" si="687">X132</f>
        <v>0</v>
      </c>
      <c r="AK132" s="77">
        <f t="shared" ref="AK132" si="688">Y132+0.0026</f>
        <v>2.5999999999999999E-3</v>
      </c>
      <c r="AL132" s="77">
        <f t="shared" ref="AL132" si="689">Z132</f>
        <v>0</v>
      </c>
      <c r="AM132" s="77">
        <f t="shared" ref="AM132" si="690">O132*COS(2.28586*PI()/180)+(Q132+195.2)*SIN(2.28586*PI()/180)+5.8015</f>
        <v>51.161171690079776</v>
      </c>
      <c r="AN132" s="77">
        <f t="shared" ref="AN132" si="691">P132</f>
        <v>0</v>
      </c>
      <c r="AO132" s="77">
        <f t="shared" ref="AO132" si="692">-O132*SIN(2.28586*PI()/180)+(Q132+195.2)*COS(2.28586*PI()/180)+205.9712</f>
        <v>1342.9487489134199</v>
      </c>
      <c r="AP132" s="77">
        <f t="shared" ref="AP132" si="693">R132</f>
        <v>0</v>
      </c>
      <c r="AQ132" s="77">
        <f t="shared" ref="AQ132" si="694">S132+2.28586*PI()/180</f>
        <v>3.9895783239637578E-2</v>
      </c>
      <c r="AR132" s="77">
        <f t="shared" ref="AR132" si="695">T132</f>
        <v>0</v>
      </c>
      <c r="AS132" s="77">
        <f t="shared" ref="AS132" si="696">AM132</f>
        <v>51.161171690079776</v>
      </c>
      <c r="AT132" s="77">
        <f t="shared" ref="AT132" si="697">AN132*COS(0.02092*PI()/180)-AO132*SIN(0.02092*PI()/180)-2.4386</f>
        <v>-2.9289413033523553</v>
      </c>
      <c r="AU132" s="77">
        <f t="shared" ref="AU132" si="698">AN132*SIN(0.02092*PI()/180)+AO132*COS(0.02092*PI()/180)+1994.492</f>
        <v>3337.4406593960048</v>
      </c>
      <c r="AV132" s="77">
        <f t="shared" ref="AV132" si="699">AP132+0.000365</f>
        <v>3.6499999999999998E-4</v>
      </c>
      <c r="AW132" s="77">
        <f t="shared" ref="AW132" si="700">AQ132</f>
        <v>3.9895783239637578E-2</v>
      </c>
      <c r="AX132" s="77">
        <f t="shared" ref="AX132" si="701">AR132</f>
        <v>0</v>
      </c>
      <c r="AY132" s="77">
        <f t="shared" ref="AY132" si="702">(AM132+17.5)*COS(-0.483808*PI()/180)+(AO132-1338.818)*SIN(-0.483808*PI()/180)</f>
        <v>68.623844065110674</v>
      </c>
      <c r="AZ132" s="77">
        <f t="shared" ref="AZ132" si="703">AN132+0.11</f>
        <v>0.11</v>
      </c>
      <c r="BA132" s="77">
        <f t="shared" ref="BA132" si="704">-(AM132+17.5)*SIN(-0.483808*PI()/180)+(AO132-1338.818)*COS(-0.483808*PI()/180)</f>
        <v>4.710372614529132</v>
      </c>
      <c r="BB132" s="77">
        <f t="shared" ref="BB132" si="705">AP132</f>
        <v>0</v>
      </c>
      <c r="BC132" s="77">
        <f t="shared" ref="BC132" si="706">AQ132-0.483808*PI()/180</f>
        <v>3.1451740692148851E-2</v>
      </c>
      <c r="BD132" s="77">
        <f t="shared" ref="BD132" si="707">AR132</f>
        <v>0</v>
      </c>
    </row>
    <row r="133" spans="1:57">
      <c r="A133" t="str">
        <f t="shared" si="635"/>
        <v>PIPE.2858.T6HED</v>
      </c>
      <c r="B133" t="str">
        <f t="shared" si="598"/>
        <v>HED_XTD6_PIPE</v>
      </c>
      <c r="C133" s="2" t="s">
        <v>412</v>
      </c>
      <c r="D133" s="2" t="s">
        <v>411</v>
      </c>
      <c r="E133" s="80" t="s">
        <v>408</v>
      </c>
      <c r="F133" s="80" t="s">
        <v>408</v>
      </c>
      <c r="G133" s="80" t="s">
        <v>148</v>
      </c>
      <c r="H133" s="80"/>
      <c r="I133" s="21"/>
      <c r="J133" s="21"/>
      <c r="K133" s="80">
        <v>73</v>
      </c>
      <c r="L133" s="21" t="s">
        <v>355</v>
      </c>
      <c r="M133" s="21"/>
      <c r="N133" s="21"/>
      <c r="O133" s="69">
        <f t="shared" ref="O133:O141" si="708">U133-0.025</f>
        <v>0.14568757595853321</v>
      </c>
      <c r="P133" s="69">
        <f t="shared" ref="P133:P141" si="709">V133</f>
        <v>0</v>
      </c>
      <c r="Q133" s="69">
        <f t="shared" ref="Q133:Q141" si="710">W133</f>
        <v>463.34123610604092</v>
      </c>
      <c r="R133" s="69">
        <f t="shared" ref="R133:R141" si="711">X133</f>
        <v>0</v>
      </c>
      <c r="S133" s="69">
        <f t="shared" ref="S133:S141" si="712">Y133</f>
        <v>2.5999999999999999E-3</v>
      </c>
      <c r="T133" s="69">
        <f t="shared" ref="T133:T141" si="713">Z133</f>
        <v>0</v>
      </c>
      <c r="U133" s="70">
        <f t="shared" ref="U133:U141" si="714">AA133*COS(0.0026)+(AC133-390)*SIN(0.0026)</f>
        <v>0.17068757595853321</v>
      </c>
      <c r="V133" s="70">
        <f t="shared" ref="V133:V141" si="715">AB133</f>
        <v>0</v>
      </c>
      <c r="W133" s="70">
        <f t="shared" ref="W133:W141" si="716">-AA133*SIN(0.0026)+(AC133-390)*COS(0.0026)+390</f>
        <v>463.34123610604092</v>
      </c>
      <c r="X133" s="70">
        <f t="shared" ref="X133:X141" si="717">AD133</f>
        <v>0</v>
      </c>
      <c r="Y133" s="70">
        <f t="shared" ref="Y133:Y141" si="718">AE133+0.0026</f>
        <v>2.5999999999999999E-3</v>
      </c>
      <c r="Z133" s="70">
        <f t="shared" ref="Z133:Z141" si="719">AF133</f>
        <v>0</v>
      </c>
      <c r="AA133" s="68">
        <v>-0.02</v>
      </c>
      <c r="AB133" s="68">
        <v>0</v>
      </c>
      <c r="AC133" s="82">
        <v>463.34143200000005</v>
      </c>
      <c r="AD133" s="68">
        <v>0</v>
      </c>
      <c r="AE133" s="68">
        <v>0</v>
      </c>
      <c r="AF133" s="68">
        <v>0</v>
      </c>
      <c r="AG133" s="69">
        <f t="shared" ref="AG133:AG141" si="720">U133*COS(0.0026)+(W133-395)*SIN(0.0026)</f>
        <v>0.34837401271636459</v>
      </c>
      <c r="AH133" s="69">
        <f t="shared" ref="AH133:AH141" si="721">V133</f>
        <v>0</v>
      </c>
      <c r="AI133" s="69">
        <f t="shared" ref="AI133:AI141" si="722">-U133*SIN(0.0026)+(W133-395)*COS(0.0026)+395</f>
        <v>463.3405613255955</v>
      </c>
      <c r="AJ133" s="69">
        <f t="shared" ref="AJ133:AJ141" si="723">X133</f>
        <v>0</v>
      </c>
      <c r="AK133" s="69">
        <f t="shared" ref="AK133:AK141" si="724">Y133+0.0026</f>
        <v>5.1999999999999998E-3</v>
      </c>
      <c r="AL133" s="69">
        <f t="shared" ref="AL133:AL141" si="725">Z133</f>
        <v>0</v>
      </c>
      <c r="AM133" s="69">
        <f t="shared" ref="AM133:AM141" si="726">O133*COS(2.28586*PI()/180)+(Q133+195.2)*SIN(2.28586*PI()/180)+5.8015</f>
        <v>32.213120934558845</v>
      </c>
      <c r="AN133" s="69">
        <f t="shared" ref="AN133:AN141" si="727">P133</f>
        <v>0</v>
      </c>
      <c r="AO133" s="69">
        <f t="shared" ref="AO133:AO141" si="728">-O133*SIN(2.28586*PI()/180)+(Q133+195.2)*COS(2.28586*PI()/180)+205.9712</f>
        <v>863.98260351558611</v>
      </c>
      <c r="AP133" s="69">
        <f t="shared" ref="AP133:AP141" si="729">R133</f>
        <v>0</v>
      </c>
      <c r="AQ133" s="69">
        <f t="shared" ref="AQ133:AQ141" si="730">S133+2.28586*PI()/180</f>
        <v>4.2495783239637576E-2</v>
      </c>
      <c r="AR133" s="69">
        <f t="shared" ref="AR133:AR141" si="731">T133</f>
        <v>0</v>
      </c>
      <c r="AS133" s="69">
        <f t="shared" ref="AS133:AS141" si="732">AM133</f>
        <v>32.213120934558845</v>
      </c>
      <c r="AT133" s="69">
        <f t="shared" ref="AT133:AT141" si="733">AN133*COS(0.02092*PI()/180)-AO133*SIN(0.02092*PI()/180)-2.4386</f>
        <v>-2.7540598090391506</v>
      </c>
      <c r="AU133" s="69">
        <f t="shared" ref="AU133:AU141" si="734">AN133*SIN(0.02092*PI()/180)+AO133*COS(0.02092*PI()/180)+1994.492</f>
        <v>2858.4745459247883</v>
      </c>
      <c r="AV133" s="69">
        <f t="shared" ref="AV133:AV141" si="735">AP133+0.000365</f>
        <v>3.6499999999999998E-4</v>
      </c>
      <c r="AW133" s="69">
        <f t="shared" ref="AW133:AW141" si="736">AQ133</f>
        <v>4.2495783239637576E-2</v>
      </c>
      <c r="AX133" s="69">
        <f t="shared" ref="AX133:AX141" si="737">AR133</f>
        <v>0</v>
      </c>
      <c r="AY133" s="69">
        <f t="shared" ref="AY133:AY141" si="738">(AM133+17.5)*COS(-0.483808*PI()/180)+(AO133-1338.818)*SIN(-0.483808*PI()/180)</f>
        <v>53.720831269544391</v>
      </c>
      <c r="AZ133" s="69">
        <f t="shared" ref="AZ133:AZ141" si="739">AN133+0.11</f>
        <v>0.11</v>
      </c>
      <c r="BA133" s="69">
        <f t="shared" ref="BA133:BA141" si="740">-(AM133+17.5)*SIN(-0.483808*PI()/180)+(AO133-1338.818)*COS(-0.483808*PI()/180)</f>
        <v>-474.39869354296684</v>
      </c>
      <c r="BB133" s="69">
        <f t="shared" ref="BB133:BB141" si="741">AP133</f>
        <v>0</v>
      </c>
      <c r="BC133" s="69">
        <f t="shared" ref="BC133:BC141" si="742">AQ133-0.483808*PI()/180</f>
        <v>3.4051740692148849E-2</v>
      </c>
      <c r="BD133" s="69">
        <f t="shared" ref="BD133:BD141" si="743">AR133</f>
        <v>0</v>
      </c>
      <c r="BE133" s="21"/>
    </row>
    <row r="134" spans="1:57">
      <c r="A134" t="str">
        <f t="shared" si="635"/>
        <v>PIPE.2897.T6HED</v>
      </c>
      <c r="B134" t="str">
        <f t="shared" si="598"/>
        <v>HED_XTD6_PIPE</v>
      </c>
      <c r="C134" s="2" t="s">
        <v>412</v>
      </c>
      <c r="D134" s="2" t="s">
        <v>411</v>
      </c>
      <c r="E134" s="80" t="s">
        <v>408</v>
      </c>
      <c r="F134" s="80" t="s">
        <v>408</v>
      </c>
      <c r="G134" s="80" t="s">
        <v>148</v>
      </c>
      <c r="H134" s="80"/>
      <c r="I134" s="21"/>
      <c r="J134" s="21"/>
      <c r="K134" s="80">
        <v>73</v>
      </c>
      <c r="L134" s="21" t="s">
        <v>355</v>
      </c>
      <c r="M134" s="21"/>
      <c r="N134" s="21"/>
      <c r="O134" s="69">
        <f t="shared" si="708"/>
        <v>0.24560791778152571</v>
      </c>
      <c r="P134" s="69">
        <f t="shared" si="709"/>
        <v>0</v>
      </c>
      <c r="Q134" s="69">
        <f t="shared" si="710"/>
        <v>501.77205020952329</v>
      </c>
      <c r="R134" s="69">
        <f t="shared" si="711"/>
        <v>0</v>
      </c>
      <c r="S134" s="69">
        <f t="shared" si="712"/>
        <v>2.5999999999999999E-3</v>
      </c>
      <c r="T134" s="69">
        <f t="shared" si="713"/>
        <v>0</v>
      </c>
      <c r="U134" s="70">
        <f t="shared" si="714"/>
        <v>0.27060791778152571</v>
      </c>
      <c r="V134" s="70">
        <f t="shared" si="715"/>
        <v>0</v>
      </c>
      <c r="W134" s="70">
        <f t="shared" si="716"/>
        <v>501.77205020952329</v>
      </c>
      <c r="X134" s="70">
        <f t="shared" si="717"/>
        <v>0</v>
      </c>
      <c r="Y134" s="70">
        <f t="shared" si="718"/>
        <v>2.5999999999999999E-3</v>
      </c>
      <c r="Z134" s="70">
        <f t="shared" si="719"/>
        <v>0</v>
      </c>
      <c r="AA134" s="66">
        <v>-0.02</v>
      </c>
      <c r="AB134" s="66">
        <v>0</v>
      </c>
      <c r="AC134" s="66">
        <v>501.77237599999995</v>
      </c>
      <c r="AD134" s="66">
        <v>0</v>
      </c>
      <c r="AE134" s="66">
        <v>0</v>
      </c>
      <c r="AF134" s="66">
        <v>0</v>
      </c>
      <c r="AG134" s="69">
        <f t="shared" si="720"/>
        <v>0.5482140209012194</v>
      </c>
      <c r="AH134" s="69">
        <f t="shared" si="721"/>
        <v>0</v>
      </c>
      <c r="AI134" s="69">
        <f t="shared" si="722"/>
        <v>501.77098574040332</v>
      </c>
      <c r="AJ134" s="69">
        <f t="shared" si="723"/>
        <v>0</v>
      </c>
      <c r="AK134" s="69">
        <f t="shared" si="724"/>
        <v>5.1999999999999998E-3</v>
      </c>
      <c r="AL134" s="69">
        <f t="shared" si="725"/>
        <v>0</v>
      </c>
      <c r="AM134" s="69">
        <f t="shared" si="726"/>
        <v>33.8457824952945</v>
      </c>
      <c r="AN134" s="69">
        <f t="shared" si="727"/>
        <v>0</v>
      </c>
      <c r="AO134" s="69">
        <f t="shared" si="728"/>
        <v>902.37885167812442</v>
      </c>
      <c r="AP134" s="69">
        <f t="shared" si="729"/>
        <v>0</v>
      </c>
      <c r="AQ134" s="69">
        <f t="shared" si="730"/>
        <v>4.2495783239637576E-2</v>
      </c>
      <c r="AR134" s="69">
        <f t="shared" si="731"/>
        <v>0</v>
      </c>
      <c r="AS134" s="69">
        <f t="shared" si="732"/>
        <v>33.8457824952945</v>
      </c>
      <c r="AT134" s="69">
        <f t="shared" si="733"/>
        <v>-2.7680791574194168</v>
      </c>
      <c r="AU134" s="69">
        <f t="shared" si="734"/>
        <v>2896.8707915279342</v>
      </c>
      <c r="AV134" s="69">
        <f t="shared" si="735"/>
        <v>3.6499999999999998E-4</v>
      </c>
      <c r="AW134" s="69">
        <f t="shared" si="736"/>
        <v>4.2495783239637576E-2</v>
      </c>
      <c r="AX134" s="69">
        <f t="shared" si="737"/>
        <v>0</v>
      </c>
      <c r="AY134" s="69">
        <f t="shared" si="738"/>
        <v>55.029218924474428</v>
      </c>
      <c r="AZ134" s="69">
        <f t="shared" si="739"/>
        <v>0.11</v>
      </c>
      <c r="BA134" s="69">
        <f t="shared" si="740"/>
        <v>-435.99002813429166</v>
      </c>
      <c r="BB134" s="69">
        <f t="shared" si="741"/>
        <v>0</v>
      </c>
      <c r="BC134" s="69">
        <f t="shared" si="742"/>
        <v>3.4051740692148849E-2</v>
      </c>
      <c r="BD134" s="69">
        <f t="shared" si="743"/>
        <v>0</v>
      </c>
      <c r="BE134" s="21"/>
    </row>
    <row r="135" spans="1:57">
      <c r="A135" t="str">
        <f t="shared" si="635"/>
        <v>PIPE.2897.T6HED</v>
      </c>
      <c r="B135" t="str">
        <f t="shared" si="598"/>
        <v>HED_XTD6_PIPE</v>
      </c>
      <c r="C135" s="2" t="s">
        <v>412</v>
      </c>
      <c r="D135" s="2" t="s">
        <v>411</v>
      </c>
      <c r="E135" s="80" t="s">
        <v>408</v>
      </c>
      <c r="F135" s="80" t="s">
        <v>408</v>
      </c>
      <c r="G135" s="2" t="s">
        <v>148</v>
      </c>
      <c r="H135" s="80"/>
      <c r="I135" s="21"/>
      <c r="J135" s="21"/>
      <c r="K135" s="2">
        <v>73</v>
      </c>
      <c r="L135" s="21" t="s">
        <v>378</v>
      </c>
      <c r="M135" s="21"/>
      <c r="N135" s="21"/>
      <c r="O135" s="69">
        <f t="shared" si="708"/>
        <v>0.24716791602392638</v>
      </c>
      <c r="P135" s="69">
        <f t="shared" si="709"/>
        <v>0</v>
      </c>
      <c r="Q135" s="69">
        <f t="shared" si="710"/>
        <v>502.37204818152446</v>
      </c>
      <c r="R135" s="69">
        <f t="shared" si="711"/>
        <v>0</v>
      </c>
      <c r="S135" s="69">
        <f t="shared" si="712"/>
        <v>2.5999999999999999E-3</v>
      </c>
      <c r="T135" s="69">
        <f t="shared" si="713"/>
        <v>0</v>
      </c>
      <c r="U135" s="70">
        <f t="shared" si="714"/>
        <v>0.27216791602392637</v>
      </c>
      <c r="V135" s="70">
        <f t="shared" si="715"/>
        <v>0</v>
      </c>
      <c r="W135" s="70">
        <f t="shared" si="716"/>
        <v>502.37204818152446</v>
      </c>
      <c r="X135" s="70">
        <f t="shared" si="717"/>
        <v>0</v>
      </c>
      <c r="Y135" s="70">
        <f t="shared" si="718"/>
        <v>2.5999999999999999E-3</v>
      </c>
      <c r="Z135" s="70">
        <f t="shared" si="719"/>
        <v>0</v>
      </c>
      <c r="AA135" s="66">
        <v>-0.02</v>
      </c>
      <c r="AB135" s="66">
        <v>0</v>
      </c>
      <c r="AC135" s="66">
        <v>502.37237599999997</v>
      </c>
      <c r="AD135" s="66">
        <v>0</v>
      </c>
      <c r="AE135" s="66">
        <v>0</v>
      </c>
      <c r="AF135" s="66">
        <v>0</v>
      </c>
      <c r="AG135" s="69">
        <f t="shared" si="720"/>
        <v>0.55133400684043854</v>
      </c>
      <c r="AH135" s="69">
        <f t="shared" si="721"/>
        <v>0</v>
      </c>
      <c r="AI135" s="69">
        <f t="shared" si="722"/>
        <v>502.37097762842166</v>
      </c>
      <c r="AJ135" s="69">
        <f t="shared" si="723"/>
        <v>0</v>
      </c>
      <c r="AK135" s="69">
        <f t="shared" si="724"/>
        <v>5.1999999999999998E-3</v>
      </c>
      <c r="AL135" s="69">
        <f t="shared" si="725"/>
        <v>0</v>
      </c>
      <c r="AM135" s="69">
        <f t="shared" si="726"/>
        <v>33.871272291653426</v>
      </c>
      <c r="AN135" s="69">
        <f t="shared" si="727"/>
        <v>0</v>
      </c>
      <c r="AO135" s="69">
        <f t="shared" si="728"/>
        <v>902.97830999217263</v>
      </c>
      <c r="AP135" s="69">
        <f t="shared" si="729"/>
        <v>0</v>
      </c>
      <c r="AQ135" s="69">
        <f t="shared" si="730"/>
        <v>4.2495783239637576E-2</v>
      </c>
      <c r="AR135" s="69">
        <f t="shared" si="731"/>
        <v>0</v>
      </c>
      <c r="AS135" s="69">
        <f t="shared" si="732"/>
        <v>33.871272291653426</v>
      </c>
      <c r="AT135" s="69">
        <f t="shared" si="733"/>
        <v>-2.7682980333603293</v>
      </c>
      <c r="AU135" s="69">
        <f t="shared" si="734"/>
        <v>2897.4702498020242</v>
      </c>
      <c r="AV135" s="69">
        <f t="shared" si="735"/>
        <v>3.6499999999999998E-4</v>
      </c>
      <c r="AW135" s="69">
        <f t="shared" si="736"/>
        <v>4.2495783239637576E-2</v>
      </c>
      <c r="AX135" s="69">
        <f t="shared" si="737"/>
        <v>0</v>
      </c>
      <c r="AY135" s="69">
        <f t="shared" si="738"/>
        <v>55.04964602074763</v>
      </c>
      <c r="AZ135" s="69">
        <f t="shared" si="739"/>
        <v>0.11</v>
      </c>
      <c r="BA135" s="69">
        <f t="shared" si="740"/>
        <v>-435.39037595699409</v>
      </c>
      <c r="BB135" s="69">
        <f t="shared" si="741"/>
        <v>0</v>
      </c>
      <c r="BC135" s="69">
        <f t="shared" si="742"/>
        <v>3.4051740692148849E-2</v>
      </c>
      <c r="BD135" s="69">
        <f t="shared" si="743"/>
        <v>0</v>
      </c>
      <c r="BE135" s="21"/>
    </row>
    <row r="136" spans="1:57">
      <c r="A136" t="str">
        <f t="shared" si="635"/>
        <v>PIPE.3222.T6HED</v>
      </c>
      <c r="B136" t="str">
        <f t="shared" si="598"/>
        <v>HED_XTD6_PIPE</v>
      </c>
      <c r="C136" s="2" t="s">
        <v>412</v>
      </c>
      <c r="D136" s="2" t="s">
        <v>411</v>
      </c>
      <c r="E136" s="80" t="s">
        <v>408</v>
      </c>
      <c r="F136" s="80" t="s">
        <v>408</v>
      </c>
      <c r="G136" s="2" t="s">
        <v>148</v>
      </c>
      <c r="H136" s="80"/>
      <c r="I136" s="21"/>
      <c r="J136" s="21"/>
      <c r="K136" s="2">
        <v>73</v>
      </c>
      <c r="L136" s="21" t="s">
        <v>379</v>
      </c>
      <c r="M136" s="21"/>
      <c r="N136" s="21"/>
      <c r="O136" s="69">
        <f t="shared" si="708"/>
        <v>1.1061893390456792</v>
      </c>
      <c r="P136" s="69">
        <f t="shared" si="709"/>
        <v>0</v>
      </c>
      <c r="Q136" s="69">
        <f t="shared" si="710"/>
        <v>827.37953725303532</v>
      </c>
      <c r="R136" s="69">
        <f t="shared" si="711"/>
        <v>0</v>
      </c>
      <c r="S136" s="69">
        <f t="shared" si="712"/>
        <v>2.5999999999999999E-3</v>
      </c>
      <c r="T136" s="69">
        <f t="shared" si="713"/>
        <v>0</v>
      </c>
      <c r="U136" s="70">
        <f t="shared" si="714"/>
        <v>1.1311893390456791</v>
      </c>
      <c r="V136" s="70">
        <f t="shared" si="715"/>
        <v>0</v>
      </c>
      <c r="W136" s="70">
        <f t="shared" si="716"/>
        <v>827.37953725303532</v>
      </c>
      <c r="X136" s="70">
        <f t="shared" si="717"/>
        <v>0</v>
      </c>
      <c r="Y136" s="70">
        <f t="shared" si="718"/>
        <v>2.5999999999999999E-3</v>
      </c>
      <c r="Z136" s="70">
        <f t="shared" si="719"/>
        <v>0</v>
      </c>
      <c r="AA136" s="66">
        <v>-6.0000000000000001E-3</v>
      </c>
      <c r="AB136" s="66">
        <v>0</v>
      </c>
      <c r="AC136" s="66">
        <v>827.38100000000009</v>
      </c>
      <c r="AD136" s="66">
        <v>0</v>
      </c>
      <c r="AE136" s="66">
        <v>0</v>
      </c>
      <c r="AF136" s="66">
        <v>0</v>
      </c>
      <c r="AG136" s="69">
        <f t="shared" si="720"/>
        <v>2.2553710459023959</v>
      </c>
      <c r="AH136" s="69">
        <f t="shared" si="721"/>
        <v>0</v>
      </c>
      <c r="AI136" s="69">
        <f t="shared" si="722"/>
        <v>827.37513472205478</v>
      </c>
      <c r="AJ136" s="69">
        <f t="shared" si="723"/>
        <v>0</v>
      </c>
      <c r="AK136" s="69">
        <f t="shared" si="724"/>
        <v>5.1999999999999998E-3</v>
      </c>
      <c r="AL136" s="69">
        <f t="shared" si="725"/>
        <v>0</v>
      </c>
      <c r="AM136" s="69">
        <f t="shared" si="726"/>
        <v>47.692599053407299</v>
      </c>
      <c r="AN136" s="69">
        <f t="shared" si="727"/>
        <v>0</v>
      </c>
      <c r="AO136" s="69">
        <f t="shared" si="728"/>
        <v>1227.6929182205649</v>
      </c>
      <c r="AP136" s="69">
        <f t="shared" si="729"/>
        <v>0</v>
      </c>
      <c r="AQ136" s="69">
        <f t="shared" si="730"/>
        <v>4.2495783239637576E-2</v>
      </c>
      <c r="AR136" s="69">
        <f t="shared" si="731"/>
        <v>0</v>
      </c>
      <c r="AS136" s="69">
        <f t="shared" si="732"/>
        <v>47.692599053407299</v>
      </c>
      <c r="AT136" s="69">
        <f t="shared" si="733"/>
        <v>-2.8868587635036689</v>
      </c>
      <c r="AU136" s="69">
        <f t="shared" si="734"/>
        <v>3222.1848363857989</v>
      </c>
      <c r="AV136" s="69">
        <f t="shared" si="735"/>
        <v>3.6499999999999998E-4</v>
      </c>
      <c r="AW136" s="69">
        <f t="shared" si="736"/>
        <v>4.2495783239637576E-2</v>
      </c>
      <c r="AX136" s="69">
        <f t="shared" si="737"/>
        <v>0</v>
      </c>
      <c r="AY136" s="69">
        <f t="shared" si="738"/>
        <v>66.128608658332567</v>
      </c>
      <c r="AZ136" s="69">
        <f t="shared" si="739"/>
        <v>0.11</v>
      </c>
      <c r="BA136" s="69">
        <f t="shared" si="740"/>
        <v>-110.57063755236989</v>
      </c>
      <c r="BB136" s="69">
        <f t="shared" si="741"/>
        <v>0</v>
      </c>
      <c r="BC136" s="69">
        <f t="shared" si="742"/>
        <v>3.4051740692148849E-2</v>
      </c>
      <c r="BD136" s="69">
        <f t="shared" si="743"/>
        <v>0</v>
      </c>
      <c r="BE136" s="21"/>
    </row>
    <row r="137" spans="1:57">
      <c r="A137" t="str">
        <f t="shared" si="635"/>
        <v>PBLM.3222.T6HED</v>
      </c>
      <c r="B137" t="str">
        <f t="shared" si="598"/>
        <v>HED_XTD6_PBLM</v>
      </c>
      <c r="C137" s="2" t="s">
        <v>412</v>
      </c>
      <c r="D137" s="2" t="s">
        <v>411</v>
      </c>
      <c r="E137" s="80" t="s">
        <v>408</v>
      </c>
      <c r="F137" s="80" t="s">
        <v>408</v>
      </c>
      <c r="G137" s="2" t="s">
        <v>82</v>
      </c>
      <c r="H137" s="80"/>
      <c r="I137" s="21"/>
      <c r="J137" s="21"/>
      <c r="K137" s="2">
        <v>73</v>
      </c>
      <c r="L137" s="21" t="s">
        <v>380</v>
      </c>
      <c r="M137" s="21"/>
      <c r="N137" s="21"/>
      <c r="O137" s="69">
        <f t="shared" si="708"/>
        <v>1.1069693381668795</v>
      </c>
      <c r="P137" s="69">
        <f t="shared" si="709"/>
        <v>0</v>
      </c>
      <c r="Q137" s="69">
        <f t="shared" si="710"/>
        <v>827.67953623903577</v>
      </c>
      <c r="R137" s="69">
        <f t="shared" si="711"/>
        <v>0</v>
      </c>
      <c r="S137" s="69">
        <f t="shared" si="712"/>
        <v>2.5999999999999999E-3</v>
      </c>
      <c r="T137" s="69">
        <f t="shared" si="713"/>
        <v>0</v>
      </c>
      <c r="U137" s="70">
        <f t="shared" si="714"/>
        <v>1.1319693381668794</v>
      </c>
      <c r="V137" s="70">
        <f t="shared" si="715"/>
        <v>0</v>
      </c>
      <c r="W137" s="70">
        <f t="shared" si="716"/>
        <v>827.67953623903577</v>
      </c>
      <c r="X137" s="70">
        <f t="shared" si="717"/>
        <v>0</v>
      </c>
      <c r="Y137" s="70">
        <f t="shared" si="718"/>
        <v>2.5999999999999999E-3</v>
      </c>
      <c r="Z137" s="70">
        <f t="shared" si="719"/>
        <v>0</v>
      </c>
      <c r="AA137" s="66">
        <v>-6.0000000000000001E-3</v>
      </c>
      <c r="AB137" s="66">
        <v>0</v>
      </c>
      <c r="AC137" s="66">
        <v>827.68100000000004</v>
      </c>
      <c r="AD137" s="66">
        <v>0</v>
      </c>
      <c r="AE137" s="66">
        <v>0</v>
      </c>
      <c r="AF137" s="66">
        <v>0</v>
      </c>
      <c r="AG137" s="69">
        <f t="shared" si="720"/>
        <v>2.256931038872005</v>
      </c>
      <c r="AH137" s="69">
        <f t="shared" si="721"/>
        <v>0</v>
      </c>
      <c r="AI137" s="69">
        <f t="shared" si="722"/>
        <v>827.67513066606375</v>
      </c>
      <c r="AJ137" s="69">
        <f t="shared" si="723"/>
        <v>0</v>
      </c>
      <c r="AK137" s="69">
        <f t="shared" si="724"/>
        <v>5.1999999999999998E-3</v>
      </c>
      <c r="AL137" s="69">
        <f t="shared" si="725"/>
        <v>0</v>
      </c>
      <c r="AM137" s="69">
        <f t="shared" si="726"/>
        <v>47.705343951586762</v>
      </c>
      <c r="AN137" s="69">
        <f t="shared" si="727"/>
        <v>0</v>
      </c>
      <c r="AO137" s="69">
        <f t="shared" si="728"/>
        <v>1227.992647377589</v>
      </c>
      <c r="AP137" s="69">
        <f t="shared" si="729"/>
        <v>0</v>
      </c>
      <c r="AQ137" s="69">
        <f t="shared" si="730"/>
        <v>4.2495783239637576E-2</v>
      </c>
      <c r="AR137" s="69">
        <f t="shared" si="731"/>
        <v>0</v>
      </c>
      <c r="AS137" s="69">
        <f t="shared" si="732"/>
        <v>47.705343951586762</v>
      </c>
      <c r="AT137" s="69">
        <f t="shared" si="733"/>
        <v>-2.8869682014741249</v>
      </c>
      <c r="AU137" s="69">
        <f t="shared" si="734"/>
        <v>3222.4845655228437</v>
      </c>
      <c r="AV137" s="69">
        <f t="shared" si="735"/>
        <v>3.6499999999999998E-4</v>
      </c>
      <c r="AW137" s="69">
        <f t="shared" si="736"/>
        <v>4.2495783239637576E-2</v>
      </c>
      <c r="AX137" s="69">
        <f t="shared" si="737"/>
        <v>0</v>
      </c>
      <c r="AY137" s="69">
        <f t="shared" si="738"/>
        <v>66.138822206469186</v>
      </c>
      <c r="AZ137" s="69">
        <f t="shared" si="739"/>
        <v>0.11</v>
      </c>
      <c r="BA137" s="69">
        <f t="shared" si="740"/>
        <v>-110.27081146372109</v>
      </c>
      <c r="BB137" s="69">
        <f t="shared" si="741"/>
        <v>0</v>
      </c>
      <c r="BC137" s="69">
        <f t="shared" si="742"/>
        <v>3.4051740692148849E-2</v>
      </c>
      <c r="BD137" s="69">
        <f t="shared" si="743"/>
        <v>0</v>
      </c>
      <c r="BE137" s="21"/>
    </row>
    <row r="138" spans="1:57">
      <c r="A138" t="str">
        <f t="shared" si="635"/>
        <v>COLB-1.3223.T6HED</v>
      </c>
      <c r="B138" t="str">
        <f t="shared" si="598"/>
        <v>HED_XTD6_COLB-1</v>
      </c>
      <c r="C138" s="2" t="s">
        <v>412</v>
      </c>
      <c r="D138" s="2" t="s">
        <v>411</v>
      </c>
      <c r="E138" s="80" t="s">
        <v>408</v>
      </c>
      <c r="F138" s="80" t="s">
        <v>408</v>
      </c>
      <c r="G138" s="2" t="s">
        <v>112</v>
      </c>
      <c r="H138" s="80">
        <v>1</v>
      </c>
      <c r="I138" s="21"/>
      <c r="J138" s="21"/>
      <c r="K138" s="2">
        <v>73</v>
      </c>
      <c r="L138" s="21" t="s">
        <v>381</v>
      </c>
      <c r="M138" s="21">
        <v>1.7999999999999999E-2</v>
      </c>
      <c r="N138" s="21">
        <v>1.7999999999999999E-2</v>
      </c>
      <c r="O138" s="69">
        <f t="shared" si="708"/>
        <v>1.1090753357941201</v>
      </c>
      <c r="P138" s="69">
        <f t="shared" si="709"/>
        <v>0</v>
      </c>
      <c r="Q138" s="69">
        <f t="shared" si="710"/>
        <v>828.48953350123725</v>
      </c>
      <c r="R138" s="69">
        <f t="shared" si="711"/>
        <v>0</v>
      </c>
      <c r="S138" s="69">
        <f t="shared" si="712"/>
        <v>2.5999999999999999E-3</v>
      </c>
      <c r="T138" s="69">
        <f t="shared" si="713"/>
        <v>0</v>
      </c>
      <c r="U138" s="70">
        <f t="shared" si="714"/>
        <v>1.13407533579412</v>
      </c>
      <c r="V138" s="70">
        <f t="shared" si="715"/>
        <v>0</v>
      </c>
      <c r="W138" s="70">
        <f t="shared" si="716"/>
        <v>828.48953350123725</v>
      </c>
      <c r="X138" s="70">
        <f t="shared" si="717"/>
        <v>0</v>
      </c>
      <c r="Y138" s="70">
        <f t="shared" si="718"/>
        <v>2.5999999999999999E-3</v>
      </c>
      <c r="Z138" s="70">
        <f t="shared" si="719"/>
        <v>0</v>
      </c>
      <c r="AA138" s="66">
        <v>-6.0000000000000001E-3</v>
      </c>
      <c r="AB138" s="66">
        <v>0</v>
      </c>
      <c r="AC138" s="66">
        <v>828.49099999999999</v>
      </c>
      <c r="AD138" s="66">
        <v>0</v>
      </c>
      <c r="AE138" s="66">
        <v>0</v>
      </c>
      <c r="AF138" s="66">
        <v>0</v>
      </c>
      <c r="AG138" s="69">
        <f t="shared" si="720"/>
        <v>2.2611430198899503</v>
      </c>
      <c r="AH138" s="69">
        <f t="shared" si="721"/>
        <v>0</v>
      </c>
      <c r="AI138" s="69">
        <f t="shared" si="722"/>
        <v>828.48511971488847</v>
      </c>
      <c r="AJ138" s="69">
        <f t="shared" si="723"/>
        <v>0</v>
      </c>
      <c r="AK138" s="69">
        <f t="shared" si="724"/>
        <v>5.1999999999999998E-3</v>
      </c>
      <c r="AL138" s="69">
        <f t="shared" si="725"/>
        <v>0</v>
      </c>
      <c r="AM138" s="69">
        <f t="shared" si="726"/>
        <v>47.739755176671309</v>
      </c>
      <c r="AN138" s="69">
        <f t="shared" si="727"/>
        <v>0</v>
      </c>
      <c r="AO138" s="69">
        <f t="shared" si="728"/>
        <v>1228.8019161015541</v>
      </c>
      <c r="AP138" s="69">
        <f t="shared" si="729"/>
        <v>0</v>
      </c>
      <c r="AQ138" s="69">
        <f t="shared" si="730"/>
        <v>4.2495783239637576E-2</v>
      </c>
      <c r="AR138" s="69">
        <f t="shared" si="731"/>
        <v>0</v>
      </c>
      <c r="AS138" s="69">
        <f t="shared" si="732"/>
        <v>47.739755176671309</v>
      </c>
      <c r="AT138" s="69">
        <f t="shared" si="733"/>
        <v>-2.8872636839943571</v>
      </c>
      <c r="AU138" s="69">
        <f t="shared" si="734"/>
        <v>3223.2938341928648</v>
      </c>
      <c r="AV138" s="69">
        <f t="shared" si="735"/>
        <v>3.6499999999999998E-4</v>
      </c>
      <c r="AW138" s="69">
        <f t="shared" si="736"/>
        <v>4.2495783239637576E-2</v>
      </c>
      <c r="AX138" s="69">
        <f t="shared" si="737"/>
        <v>0</v>
      </c>
      <c r="AY138" s="69">
        <f t="shared" si="738"/>
        <v>66.166398786437981</v>
      </c>
      <c r="AZ138" s="69">
        <f t="shared" si="739"/>
        <v>0.11</v>
      </c>
      <c r="BA138" s="69">
        <f t="shared" si="740"/>
        <v>-109.46128102436933</v>
      </c>
      <c r="BB138" s="69">
        <f t="shared" si="741"/>
        <v>0</v>
      </c>
      <c r="BC138" s="69">
        <f t="shared" si="742"/>
        <v>3.4051740692148849E-2</v>
      </c>
      <c r="BD138" s="69">
        <f t="shared" si="743"/>
        <v>0</v>
      </c>
      <c r="BE138" s="21"/>
    </row>
    <row r="139" spans="1:57">
      <c r="A139" t="str">
        <f t="shared" si="635"/>
        <v>PIPE.3223.T6HED</v>
      </c>
      <c r="B139" t="str">
        <f t="shared" si="598"/>
        <v>HED_XTD6_PIPE</v>
      </c>
      <c r="C139" s="2" t="s">
        <v>412</v>
      </c>
      <c r="D139" s="2" t="s">
        <v>411</v>
      </c>
      <c r="E139" s="80" t="s">
        <v>408</v>
      </c>
      <c r="F139" s="80" t="s">
        <v>408</v>
      </c>
      <c r="G139" s="2" t="s">
        <v>148</v>
      </c>
      <c r="H139" s="80"/>
      <c r="I139" s="21"/>
      <c r="J139" s="21"/>
      <c r="K139" s="2">
        <v>73</v>
      </c>
      <c r="L139" s="21" t="s">
        <v>382</v>
      </c>
      <c r="M139" s="21"/>
      <c r="N139" s="21"/>
      <c r="O139" s="69">
        <f t="shared" si="708"/>
        <v>1.1095953352082537</v>
      </c>
      <c r="P139" s="69">
        <f t="shared" si="709"/>
        <v>0</v>
      </c>
      <c r="Q139" s="69">
        <f t="shared" si="710"/>
        <v>828.68953282523773</v>
      </c>
      <c r="R139" s="69">
        <f t="shared" si="711"/>
        <v>0</v>
      </c>
      <c r="S139" s="69">
        <f t="shared" si="712"/>
        <v>2.5999999999999999E-3</v>
      </c>
      <c r="T139" s="69">
        <f t="shared" si="713"/>
        <v>0</v>
      </c>
      <c r="U139" s="70">
        <f t="shared" si="714"/>
        <v>1.1345953352082536</v>
      </c>
      <c r="V139" s="70">
        <f t="shared" si="715"/>
        <v>0</v>
      </c>
      <c r="W139" s="70">
        <f t="shared" si="716"/>
        <v>828.68953282523773</v>
      </c>
      <c r="X139" s="70">
        <f t="shared" si="717"/>
        <v>0</v>
      </c>
      <c r="Y139" s="70">
        <f t="shared" si="718"/>
        <v>2.5999999999999999E-3</v>
      </c>
      <c r="Z139" s="70">
        <f t="shared" si="719"/>
        <v>0</v>
      </c>
      <c r="AA139" s="66">
        <v>-6.0000000000000001E-3</v>
      </c>
      <c r="AB139" s="66">
        <v>0</v>
      </c>
      <c r="AC139" s="67">
        <v>828.69100000000003</v>
      </c>
      <c r="AD139" s="66">
        <v>0</v>
      </c>
      <c r="AE139" s="66">
        <v>0</v>
      </c>
      <c r="AF139" s="66">
        <v>0</v>
      </c>
      <c r="AG139" s="69">
        <f t="shared" si="720"/>
        <v>2.262183015203024</v>
      </c>
      <c r="AH139" s="69">
        <f t="shared" si="721"/>
        <v>0</v>
      </c>
      <c r="AI139" s="69">
        <f t="shared" si="722"/>
        <v>828.6851170108946</v>
      </c>
      <c r="AJ139" s="69">
        <f t="shared" si="723"/>
        <v>0</v>
      </c>
      <c r="AK139" s="69">
        <f t="shared" si="724"/>
        <v>5.1999999999999998E-3</v>
      </c>
      <c r="AL139" s="69">
        <f t="shared" si="725"/>
        <v>0</v>
      </c>
      <c r="AM139" s="69">
        <f t="shared" si="726"/>
        <v>47.748251775457625</v>
      </c>
      <c r="AN139" s="69">
        <f t="shared" si="727"/>
        <v>0</v>
      </c>
      <c r="AO139" s="69">
        <f t="shared" si="728"/>
        <v>1229.0017355395701</v>
      </c>
      <c r="AP139" s="69">
        <f t="shared" si="729"/>
        <v>0</v>
      </c>
      <c r="AQ139" s="69">
        <f t="shared" si="730"/>
        <v>4.2495783239637576E-2</v>
      </c>
      <c r="AR139" s="69">
        <f t="shared" si="731"/>
        <v>0</v>
      </c>
      <c r="AS139" s="69">
        <f t="shared" si="732"/>
        <v>47.748251775457625</v>
      </c>
      <c r="AT139" s="69">
        <f t="shared" si="733"/>
        <v>-2.8873366426413281</v>
      </c>
      <c r="AU139" s="69">
        <f t="shared" si="734"/>
        <v>3223.4936536175614</v>
      </c>
      <c r="AV139" s="69">
        <f t="shared" si="735"/>
        <v>3.6499999999999998E-4</v>
      </c>
      <c r="AW139" s="69">
        <f t="shared" si="736"/>
        <v>4.2495783239637576E-2</v>
      </c>
      <c r="AX139" s="69">
        <f t="shared" si="737"/>
        <v>0</v>
      </c>
      <c r="AY139" s="69">
        <f t="shared" si="738"/>
        <v>66.17320781852905</v>
      </c>
      <c r="AZ139" s="69">
        <f t="shared" si="739"/>
        <v>0.11</v>
      </c>
      <c r="BA139" s="69">
        <f t="shared" si="740"/>
        <v>-109.26139696527021</v>
      </c>
      <c r="BB139" s="69">
        <f t="shared" si="741"/>
        <v>0</v>
      </c>
      <c r="BC139" s="69">
        <f t="shared" si="742"/>
        <v>3.4051740692148849E-2</v>
      </c>
      <c r="BD139" s="69">
        <f t="shared" si="743"/>
        <v>0</v>
      </c>
      <c r="BE139" s="21"/>
    </row>
    <row r="140" spans="1:57">
      <c r="A140" t="str">
        <f t="shared" si="635"/>
        <v>PIPE.3230.T6HED</v>
      </c>
      <c r="B140" t="str">
        <f t="shared" si="598"/>
        <v>HED_XTD6_PIPE</v>
      </c>
      <c r="C140" s="2" t="s">
        <v>412</v>
      </c>
      <c r="D140" s="2" t="s">
        <v>411</v>
      </c>
      <c r="E140" s="80" t="s">
        <v>408</v>
      </c>
      <c r="F140" s="80" t="s">
        <v>408</v>
      </c>
      <c r="G140" s="2" t="s">
        <v>148</v>
      </c>
      <c r="H140" s="80"/>
      <c r="I140" s="21"/>
      <c r="J140" s="21"/>
      <c r="K140" s="2">
        <v>73</v>
      </c>
      <c r="L140" s="21" t="s">
        <v>383</v>
      </c>
      <c r="M140" s="21"/>
      <c r="N140" s="21"/>
      <c r="O140" s="69">
        <f t="shared" si="708"/>
        <v>1.1276773125825423</v>
      </c>
      <c r="P140" s="69">
        <f t="shared" si="709"/>
        <v>0</v>
      </c>
      <c r="Q140" s="69">
        <f t="shared" si="710"/>
        <v>835.25950801865315</v>
      </c>
      <c r="R140" s="69">
        <f t="shared" si="711"/>
        <v>0</v>
      </c>
      <c r="S140" s="69">
        <f t="shared" si="712"/>
        <v>2.5999999999999999E-3</v>
      </c>
      <c r="T140" s="69">
        <f t="shared" si="713"/>
        <v>0</v>
      </c>
      <c r="U140" s="70">
        <f t="shared" si="714"/>
        <v>1.1526773125825422</v>
      </c>
      <c r="V140" s="70">
        <f t="shared" si="715"/>
        <v>0</v>
      </c>
      <c r="W140" s="70">
        <f t="shared" si="716"/>
        <v>835.25950801865315</v>
      </c>
      <c r="X140" s="70">
        <f t="shared" si="717"/>
        <v>0</v>
      </c>
      <c r="Y140" s="70">
        <f t="shared" si="718"/>
        <v>2.5999999999999999E-3</v>
      </c>
      <c r="Z140" s="70">
        <f t="shared" si="719"/>
        <v>0</v>
      </c>
      <c r="AA140" s="66">
        <v>-5.0000000000000001E-3</v>
      </c>
      <c r="AB140" s="66">
        <v>0</v>
      </c>
      <c r="AC140" s="66">
        <v>835.26100000000008</v>
      </c>
      <c r="AD140" s="66">
        <v>0</v>
      </c>
      <c r="AE140" s="66">
        <v>0</v>
      </c>
      <c r="AF140" s="66">
        <v>0</v>
      </c>
      <c r="AG140" s="69">
        <f t="shared" si="720"/>
        <v>2.2973468477175025</v>
      </c>
      <c r="AH140" s="69">
        <f t="shared" si="721"/>
        <v>0</v>
      </c>
      <c r="AI140" s="69">
        <f t="shared" si="722"/>
        <v>835.25502298471815</v>
      </c>
      <c r="AJ140" s="69">
        <f t="shared" si="723"/>
        <v>0</v>
      </c>
      <c r="AK140" s="69">
        <f t="shared" si="724"/>
        <v>5.1999999999999998E-3</v>
      </c>
      <c r="AL140" s="69">
        <f t="shared" si="725"/>
        <v>0</v>
      </c>
      <c r="AM140" s="69">
        <f t="shared" si="726"/>
        <v>48.028364142777974</v>
      </c>
      <c r="AN140" s="69">
        <f t="shared" si="727"/>
        <v>0</v>
      </c>
      <c r="AO140" s="69">
        <f t="shared" si="728"/>
        <v>1235.5657615954046</v>
      </c>
      <c r="AP140" s="69">
        <f t="shared" si="729"/>
        <v>0</v>
      </c>
      <c r="AQ140" s="69">
        <f t="shared" si="730"/>
        <v>4.2495783239637576E-2</v>
      </c>
      <c r="AR140" s="69">
        <f t="shared" si="731"/>
        <v>0</v>
      </c>
      <c r="AS140" s="69">
        <f t="shared" si="732"/>
        <v>48.028364142777974</v>
      </c>
      <c r="AT140" s="69">
        <f t="shared" si="733"/>
        <v>-2.8897333186828082</v>
      </c>
      <c r="AU140" s="69">
        <f t="shared" si="734"/>
        <v>3230.0576792358552</v>
      </c>
      <c r="AV140" s="69">
        <f t="shared" si="735"/>
        <v>3.6499999999999998E-4</v>
      </c>
      <c r="AW140" s="69">
        <f t="shared" si="736"/>
        <v>4.2495783239637576E-2</v>
      </c>
      <c r="AX140" s="69">
        <f t="shared" si="737"/>
        <v>0</v>
      </c>
      <c r="AY140" s="69">
        <f t="shared" si="738"/>
        <v>66.397883943016112</v>
      </c>
      <c r="AZ140" s="69">
        <f t="shared" si="739"/>
        <v>0.11</v>
      </c>
      <c r="BA140" s="69">
        <f t="shared" si="740"/>
        <v>-102.69523966902101</v>
      </c>
      <c r="BB140" s="69">
        <f t="shared" si="741"/>
        <v>0</v>
      </c>
      <c r="BC140" s="69">
        <f t="shared" si="742"/>
        <v>3.4051740692148849E-2</v>
      </c>
      <c r="BD140" s="69">
        <f t="shared" si="743"/>
        <v>0</v>
      </c>
      <c r="BE140" s="21"/>
    </row>
    <row r="141" spans="1:57">
      <c r="A141" s="51" t="str">
        <f t="shared" si="635"/>
        <v>MIRR.3232.T6HED</v>
      </c>
      <c r="B141" t="str">
        <f t="shared" si="598"/>
        <v>HED_XTD6_MIRR</v>
      </c>
      <c r="C141" s="2" t="s">
        <v>412</v>
      </c>
      <c r="D141" s="2" t="s">
        <v>411</v>
      </c>
      <c r="E141" s="80" t="s">
        <v>408</v>
      </c>
      <c r="F141" s="80" t="s">
        <v>408</v>
      </c>
      <c r="G141" s="2" t="s">
        <v>81</v>
      </c>
      <c r="H141" s="80"/>
      <c r="I141" s="21"/>
      <c r="J141" s="21"/>
      <c r="K141" s="2">
        <v>82</v>
      </c>
      <c r="L141" s="21" t="s">
        <v>384</v>
      </c>
      <c r="M141" s="21"/>
      <c r="N141" s="21"/>
      <c r="O141" s="69">
        <f t="shared" si="708"/>
        <v>1.1316813080713704</v>
      </c>
      <c r="P141" s="69">
        <f t="shared" si="709"/>
        <v>0</v>
      </c>
      <c r="Q141" s="69">
        <f t="shared" si="710"/>
        <v>836.79950281345612</v>
      </c>
      <c r="R141" s="69">
        <f t="shared" si="711"/>
        <v>0</v>
      </c>
      <c r="S141" s="69">
        <f t="shared" si="712"/>
        <v>2.5999999999999999E-3</v>
      </c>
      <c r="T141" s="69">
        <f t="shared" si="713"/>
        <v>0</v>
      </c>
      <c r="U141" s="70">
        <f t="shared" si="714"/>
        <v>1.1566813080713703</v>
      </c>
      <c r="V141" s="70">
        <f t="shared" si="715"/>
        <v>0</v>
      </c>
      <c r="W141" s="70">
        <f t="shared" si="716"/>
        <v>836.79950281345612</v>
      </c>
      <c r="X141" s="70">
        <f t="shared" si="717"/>
        <v>0</v>
      </c>
      <c r="Y141" s="70">
        <f t="shared" si="718"/>
        <v>2.5999999999999999E-3</v>
      </c>
      <c r="Z141" s="70">
        <f t="shared" si="719"/>
        <v>0</v>
      </c>
      <c r="AA141" s="66">
        <v>-5.0000000000000001E-3</v>
      </c>
      <c r="AB141" s="66">
        <v>0</v>
      </c>
      <c r="AC141" s="66">
        <v>836.80100000000004</v>
      </c>
      <c r="AD141" s="66">
        <v>0</v>
      </c>
      <c r="AE141" s="66">
        <v>0</v>
      </c>
      <c r="AF141" s="66">
        <v>0</v>
      </c>
      <c r="AG141" s="69">
        <f t="shared" si="720"/>
        <v>2.3053548116281641</v>
      </c>
      <c r="AH141" s="69">
        <f t="shared" si="721"/>
        <v>0</v>
      </c>
      <c r="AI141" s="69">
        <f t="shared" si="722"/>
        <v>836.79500216396514</v>
      </c>
      <c r="AJ141" s="69">
        <f t="shared" si="723"/>
        <v>0</v>
      </c>
      <c r="AK141" s="69">
        <f t="shared" si="724"/>
        <v>5.1999999999999998E-3</v>
      </c>
      <c r="AL141" s="69">
        <f t="shared" si="725"/>
        <v>0</v>
      </c>
      <c r="AM141" s="69">
        <f t="shared" si="726"/>
        <v>48.093787953432553</v>
      </c>
      <c r="AN141" s="69">
        <f t="shared" si="727"/>
        <v>0</v>
      </c>
      <c r="AO141" s="69">
        <f t="shared" si="728"/>
        <v>1237.1043712681283</v>
      </c>
      <c r="AP141" s="69">
        <f t="shared" si="729"/>
        <v>0</v>
      </c>
      <c r="AQ141" s="69">
        <f t="shared" si="730"/>
        <v>4.2495783239637576E-2</v>
      </c>
      <c r="AR141" s="69">
        <f t="shared" si="731"/>
        <v>0</v>
      </c>
      <c r="AS141" s="69">
        <f t="shared" si="732"/>
        <v>48.093787953432553</v>
      </c>
      <c r="AT141" s="69">
        <f t="shared" si="733"/>
        <v>-2.8902951002644839</v>
      </c>
      <c r="AU141" s="69">
        <f t="shared" si="734"/>
        <v>3231.5962888060194</v>
      </c>
      <c r="AV141" s="69">
        <f t="shared" si="735"/>
        <v>3.6499999999999998E-4</v>
      </c>
      <c r="AW141" s="69">
        <f t="shared" si="736"/>
        <v>4.2495783239637576E-2</v>
      </c>
      <c r="AX141" s="69">
        <f t="shared" si="737"/>
        <v>0</v>
      </c>
      <c r="AY141" s="69">
        <f t="shared" si="738"/>
        <v>66.450313490117324</v>
      </c>
      <c r="AZ141" s="69">
        <f t="shared" si="739"/>
        <v>0.11</v>
      </c>
      <c r="BA141" s="69">
        <f t="shared" si="740"/>
        <v>-101.15613241395721</v>
      </c>
      <c r="BB141" s="69">
        <f t="shared" si="741"/>
        <v>0</v>
      </c>
      <c r="BC141" s="69">
        <f t="shared" si="742"/>
        <v>3.4051740692148849E-2</v>
      </c>
      <c r="BD141" s="69">
        <f t="shared" si="743"/>
        <v>0</v>
      </c>
      <c r="BE141" s="21"/>
    </row>
    <row r="142" spans="1:57">
      <c r="A142" t="str">
        <f t="shared" si="635"/>
        <v>SDL.3236.T6HED</v>
      </c>
      <c r="B142" t="str">
        <f t="shared" si="598"/>
        <v>HED_XTD6_SDL</v>
      </c>
      <c r="C142" s="2" t="s">
        <v>412</v>
      </c>
      <c r="D142" s="2" t="s">
        <v>411</v>
      </c>
      <c r="E142" s="80" t="s">
        <v>408</v>
      </c>
      <c r="F142" s="80" t="s">
        <v>408</v>
      </c>
      <c r="G142" s="2" t="s">
        <v>415</v>
      </c>
      <c r="H142" s="80"/>
      <c r="I142" s="21"/>
      <c r="J142" s="21"/>
      <c r="K142" s="2">
        <v>82</v>
      </c>
      <c r="L142" s="21" t="s">
        <v>385</v>
      </c>
      <c r="M142" s="21"/>
      <c r="N142" s="21"/>
      <c r="O142" s="69">
        <f t="shared" ref="O142:O176" si="744">U142-0.025</f>
        <v>1.1474309790600554</v>
      </c>
      <c r="P142" s="69">
        <f t="shared" ref="P142:P176" si="745">V142</f>
        <v>0</v>
      </c>
      <c r="Q142" s="69">
        <f t="shared" ref="Q142:Q176" si="746">W142</f>
        <v>840.93397583886872</v>
      </c>
      <c r="R142" s="69">
        <f t="shared" ref="R142:R176" si="747">X142</f>
        <v>0</v>
      </c>
      <c r="S142" s="69">
        <f t="shared" ref="S142:S176" si="748">Y142</f>
        <v>2.5999999999999999E-3</v>
      </c>
      <c r="T142" s="69">
        <f t="shared" ref="T142:T176" si="749">Z142</f>
        <v>0</v>
      </c>
      <c r="U142" s="70">
        <f t="shared" ref="U142:U176" si="750">AA142*COS(0.0026)+(AC142-390)*SIN(0.0026)</f>
        <v>1.1724309790600553</v>
      </c>
      <c r="V142" s="70">
        <f t="shared" ref="V142:V176" si="751">AB142</f>
        <v>0</v>
      </c>
      <c r="W142" s="70">
        <f t="shared" ref="W142:W176" si="752">-AA142*SIN(0.0026)+(AC142-390)*COS(0.0026)+390</f>
        <v>840.93397583886872</v>
      </c>
      <c r="X142" s="70">
        <f t="shared" ref="X142:X176" si="753">AD142</f>
        <v>0</v>
      </c>
      <c r="Y142" s="70">
        <f t="shared" ref="Y142:Y176" si="754">AE142+0.0026</f>
        <v>2.5999999999999999E-3</v>
      </c>
      <c r="Z142" s="70">
        <f t="shared" ref="Z142:Z176" si="755">AF142</f>
        <v>0</v>
      </c>
      <c r="AA142" s="66">
        <v>0</v>
      </c>
      <c r="AB142" s="66">
        <v>0</v>
      </c>
      <c r="AC142" s="67">
        <v>840.93550000000005</v>
      </c>
      <c r="AD142" s="66">
        <v>0</v>
      </c>
      <c r="AE142" s="66">
        <v>0</v>
      </c>
      <c r="AF142" s="66">
        <v>0</v>
      </c>
      <c r="AG142" s="69">
        <f t="shared" ref="AG142:AG176" si="756">U142*COS(0.0026)+(W142-395)*SIN(0.0026)</f>
        <v>2.3318540471378189</v>
      </c>
      <c r="AH142" s="69">
        <f t="shared" ref="AH142:AH176" si="757">V142</f>
        <v>0</v>
      </c>
      <c r="AI142" s="69">
        <f t="shared" ref="AI142:AI176" si="758">-U142*SIN(0.0026)+(W142-395)*COS(0.0026)+395</f>
        <v>840.92942026576839</v>
      </c>
      <c r="AJ142" s="69">
        <f t="shared" ref="AJ142:AJ176" si="759">X142</f>
        <v>0</v>
      </c>
      <c r="AK142" s="69">
        <f t="shared" ref="AK142:AK176" si="760">Y142+0.0026</f>
        <v>5.1999999999999998E-3</v>
      </c>
      <c r="AL142" s="69">
        <f t="shared" ref="AL142:AL176" si="761">Z142</f>
        <v>0</v>
      </c>
      <c r="AM142" s="69">
        <f t="shared" ref="AM142:AM176" si="762">O142*COS(2.28586*PI()/180)+(Q142+195.2)*SIN(2.28586*PI()/180)+5.8015</f>
        <v>48.274429377792949</v>
      </c>
      <c r="AN142" s="69">
        <f t="shared" ref="AN142:AN176" si="763">P142</f>
        <v>0</v>
      </c>
      <c r="AO142" s="69">
        <f t="shared" ref="AO142:AO176" si="764">-O142*SIN(2.28586*PI()/180)+(Q142+195.2)*COS(2.28586*PI()/180)+205.9712</f>
        <v>1241.2349261855466</v>
      </c>
      <c r="AP142" s="69">
        <f t="shared" ref="AP142:AP176" si="765">R142</f>
        <v>0</v>
      </c>
      <c r="AQ142" s="69">
        <f t="shared" ref="AQ142:AQ176" si="766">S142+2.28586*PI()/180</f>
        <v>4.2495783239637576E-2</v>
      </c>
      <c r="AR142" s="69">
        <f t="shared" ref="AR142:AR176" si="767">T142</f>
        <v>0</v>
      </c>
      <c r="AS142" s="69">
        <f t="shared" ref="AS142:AS176" si="768">AM142</f>
        <v>48.274429377792949</v>
      </c>
      <c r="AT142" s="69">
        <f t="shared" ref="AT142:AT176" si="769">AN142*COS(0.02092*PI()/180)-AO142*SIN(0.02092*PI()/180)-2.4386</f>
        <v>-2.8918032603364257</v>
      </c>
      <c r="AU142" s="69">
        <f t="shared" ref="AU142:AU176" si="770">AN142*SIN(0.02092*PI()/180)+AO142*COS(0.02092*PI()/180)+1994.492</f>
        <v>3235.7268434481057</v>
      </c>
      <c r="AV142" s="69">
        <f t="shared" ref="AV142:AV176" si="771">AP142+0.000365</f>
        <v>3.6499999999999998E-4</v>
      </c>
      <c r="AW142" s="69">
        <f t="shared" ref="AW142:AW176" si="772">AQ142</f>
        <v>4.2495783239637576E-2</v>
      </c>
      <c r="AX142" s="69">
        <f t="shared" ref="AX142:AX176" si="773">AR142</f>
        <v>0</v>
      </c>
      <c r="AY142" s="69">
        <f t="shared" ref="AY142:AY176" si="774">(AM142+17.5)*COS(-0.483808*PI()/180)+(AO142-1338.818)*SIN(-0.483808*PI()/180)</f>
        <v>66.596070307497413</v>
      </c>
      <c r="AZ142" s="69">
        <f t="shared" ref="AZ142:AZ176" si="775">AN142+0.11</f>
        <v>0.11</v>
      </c>
      <c r="BA142" s="69">
        <f t="shared" ref="BA142:BA176" si="776">-(AM142+17.5)*SIN(-0.483808*PI()/180)+(AO142-1338.818)*COS(-0.483808*PI()/180)</f>
        <v>-97.024199428030329</v>
      </c>
      <c r="BB142" s="69">
        <f t="shared" ref="BB142:BB176" si="777">AP142</f>
        <v>0</v>
      </c>
      <c r="BC142" s="69">
        <f t="shared" ref="BC142:BC176" si="778">AQ142-0.483808*PI()/180</f>
        <v>3.4051740692148849E-2</v>
      </c>
      <c r="BD142" s="69">
        <f t="shared" ref="BD142:BD176" si="779">AR142</f>
        <v>0</v>
      </c>
      <c r="BE142" s="21"/>
    </row>
    <row r="143" spans="1:57">
      <c r="A143" t="str">
        <f t="shared" si="635"/>
        <v>IMG-1.3240.T6HED</v>
      </c>
      <c r="B143" t="str">
        <f t="shared" si="598"/>
        <v>HED_XTD6_IMG-1</v>
      </c>
      <c r="C143" s="2" t="s">
        <v>412</v>
      </c>
      <c r="D143" s="2" t="s">
        <v>411</v>
      </c>
      <c r="E143" s="80" t="s">
        <v>408</v>
      </c>
      <c r="F143" s="80" t="s">
        <v>408</v>
      </c>
      <c r="G143" s="2" t="s">
        <v>272</v>
      </c>
      <c r="H143" s="80">
        <v>1</v>
      </c>
      <c r="I143" s="21"/>
      <c r="J143" s="21"/>
      <c r="K143" s="2">
        <v>82</v>
      </c>
      <c r="L143" s="21" t="s">
        <v>386</v>
      </c>
      <c r="M143" s="21"/>
      <c r="N143" s="21"/>
      <c r="O143" s="69">
        <f t="shared" si="744"/>
        <v>1.152335684800754</v>
      </c>
      <c r="P143" s="69">
        <f t="shared" si="745"/>
        <v>0</v>
      </c>
      <c r="Q143" s="69">
        <f t="shared" si="746"/>
        <v>844.74347596275129</v>
      </c>
      <c r="R143" s="69">
        <f t="shared" si="747"/>
        <v>0</v>
      </c>
      <c r="S143" s="69">
        <f t="shared" si="748"/>
        <v>2.5999999999999999E-3</v>
      </c>
      <c r="T143" s="69">
        <f t="shared" si="749"/>
        <v>0</v>
      </c>
      <c r="U143" s="70">
        <f t="shared" si="750"/>
        <v>1.1773356848007539</v>
      </c>
      <c r="V143" s="70">
        <f t="shared" si="751"/>
        <v>0</v>
      </c>
      <c r="W143" s="70">
        <f t="shared" si="752"/>
        <v>844.74347596275129</v>
      </c>
      <c r="X143" s="70">
        <f t="shared" si="753"/>
        <v>0</v>
      </c>
      <c r="Y143" s="70">
        <f t="shared" si="754"/>
        <v>2.5999999999999999E-3</v>
      </c>
      <c r="Z143" s="70">
        <f t="shared" si="755"/>
        <v>0</v>
      </c>
      <c r="AA143" s="66">
        <v>-5.0000000000000001E-3</v>
      </c>
      <c r="AB143" s="66">
        <v>0</v>
      </c>
      <c r="AC143" s="67">
        <v>844.745</v>
      </c>
      <c r="AD143" s="66">
        <v>0</v>
      </c>
      <c r="AE143" s="66">
        <v>0</v>
      </c>
      <c r="AF143" s="66">
        <v>0</v>
      </c>
      <c r="AG143" s="69">
        <f t="shared" si="756"/>
        <v>2.346663425463424</v>
      </c>
      <c r="AH143" s="69">
        <f t="shared" si="757"/>
        <v>0</v>
      </c>
      <c r="AI143" s="69">
        <f t="shared" si="758"/>
        <v>844.73889476132717</v>
      </c>
      <c r="AJ143" s="69">
        <f t="shared" si="759"/>
        <v>0</v>
      </c>
      <c r="AK143" s="69">
        <f t="shared" si="760"/>
        <v>5.1999999999999998E-3</v>
      </c>
      <c r="AL143" s="69">
        <f t="shared" si="761"/>
        <v>0</v>
      </c>
      <c r="AM143" s="69">
        <f t="shared" si="762"/>
        <v>48.431272857224776</v>
      </c>
      <c r="AN143" s="69">
        <f t="shared" si="763"/>
        <v>0</v>
      </c>
      <c r="AO143" s="69">
        <f t="shared" si="764"/>
        <v>1245.0411993461275</v>
      </c>
      <c r="AP143" s="69">
        <f t="shared" si="765"/>
        <v>0</v>
      </c>
      <c r="AQ143" s="69">
        <f t="shared" si="766"/>
        <v>4.2495783239637576E-2</v>
      </c>
      <c r="AR143" s="69">
        <f t="shared" si="767"/>
        <v>0</v>
      </c>
      <c r="AS143" s="69">
        <f t="shared" si="768"/>
        <v>48.431272857224776</v>
      </c>
      <c r="AT143" s="69">
        <f t="shared" si="769"/>
        <v>-2.893193017722167</v>
      </c>
      <c r="AU143" s="69">
        <f t="shared" si="770"/>
        <v>3239.5331163549708</v>
      </c>
      <c r="AV143" s="69">
        <f t="shared" si="771"/>
        <v>3.6499999999999998E-4</v>
      </c>
      <c r="AW143" s="69">
        <f t="shared" si="772"/>
        <v>4.2495783239637576E-2</v>
      </c>
      <c r="AX143" s="69">
        <f t="shared" si="773"/>
        <v>0</v>
      </c>
      <c r="AY143" s="69">
        <f t="shared" si="774"/>
        <v>66.720768244774519</v>
      </c>
      <c r="AZ143" s="69">
        <f t="shared" si="775"/>
        <v>0.11</v>
      </c>
      <c r="BA143" s="69">
        <f t="shared" si="776"/>
        <v>-93.216737586535615</v>
      </c>
      <c r="BB143" s="69">
        <f t="shared" si="777"/>
        <v>0</v>
      </c>
      <c r="BC143" s="69">
        <f t="shared" si="778"/>
        <v>3.4051740692148849E-2</v>
      </c>
      <c r="BD143" s="69">
        <f t="shared" si="779"/>
        <v>0</v>
      </c>
      <c r="BE143" s="21"/>
    </row>
    <row r="144" spans="1:57">
      <c r="A144" t="str">
        <f t="shared" si="635"/>
        <v>PIPE.3240.T6HED</v>
      </c>
      <c r="B144" t="str">
        <f t="shared" si="598"/>
        <v>HED_XTD6_PIPE</v>
      </c>
      <c r="C144" s="2" t="s">
        <v>412</v>
      </c>
      <c r="D144" s="2" t="s">
        <v>411</v>
      </c>
      <c r="E144" s="80" t="s">
        <v>408</v>
      </c>
      <c r="F144" s="80" t="s">
        <v>408</v>
      </c>
      <c r="G144" s="2" t="s">
        <v>148</v>
      </c>
      <c r="H144" s="80"/>
      <c r="I144" s="21"/>
      <c r="J144" s="21"/>
      <c r="K144" s="2">
        <v>73</v>
      </c>
      <c r="L144" s="21" t="s">
        <v>387</v>
      </c>
      <c r="M144" s="21"/>
      <c r="N144" s="21"/>
      <c r="O144" s="69">
        <f t="shared" si="744"/>
        <v>1.1526866844052941</v>
      </c>
      <c r="P144" s="69">
        <f t="shared" si="745"/>
        <v>0</v>
      </c>
      <c r="Q144" s="69">
        <f t="shared" si="746"/>
        <v>844.87847550645142</v>
      </c>
      <c r="R144" s="69">
        <f t="shared" si="747"/>
        <v>0</v>
      </c>
      <c r="S144" s="69">
        <f t="shared" si="748"/>
        <v>2.5999999999999999E-3</v>
      </c>
      <c r="T144" s="69">
        <f t="shared" si="749"/>
        <v>0</v>
      </c>
      <c r="U144" s="70">
        <f t="shared" si="750"/>
        <v>1.177686684405294</v>
      </c>
      <c r="V144" s="70">
        <f t="shared" si="751"/>
        <v>0</v>
      </c>
      <c r="W144" s="70">
        <f t="shared" si="752"/>
        <v>844.87847550645142</v>
      </c>
      <c r="X144" s="70">
        <f t="shared" si="753"/>
        <v>0</v>
      </c>
      <c r="Y144" s="70">
        <f t="shared" si="754"/>
        <v>2.5999999999999999E-3</v>
      </c>
      <c r="Z144" s="70">
        <f t="shared" si="755"/>
        <v>0</v>
      </c>
      <c r="AA144" s="66">
        <v>-5.0000000000000001E-3</v>
      </c>
      <c r="AB144" s="66">
        <v>0</v>
      </c>
      <c r="AC144" s="66">
        <v>844.88</v>
      </c>
      <c r="AD144" s="66">
        <v>0</v>
      </c>
      <c r="AE144" s="66">
        <v>0</v>
      </c>
      <c r="AF144" s="66">
        <v>0</v>
      </c>
      <c r="AG144" s="69">
        <f t="shared" si="756"/>
        <v>2.347365422299748</v>
      </c>
      <c r="AH144" s="69">
        <f t="shared" si="757"/>
        <v>0</v>
      </c>
      <c r="AI144" s="69">
        <f t="shared" si="758"/>
        <v>844.87389293613114</v>
      </c>
      <c r="AJ144" s="69">
        <f t="shared" si="759"/>
        <v>0</v>
      </c>
      <c r="AK144" s="69">
        <f t="shared" si="760"/>
        <v>5.1999999999999998E-3</v>
      </c>
      <c r="AL144" s="69">
        <f t="shared" si="761"/>
        <v>0</v>
      </c>
      <c r="AM144" s="69">
        <f t="shared" si="762"/>
        <v>48.437008061405528</v>
      </c>
      <c r="AN144" s="69">
        <f t="shared" si="763"/>
        <v>0</v>
      </c>
      <c r="AO144" s="69">
        <f t="shared" si="764"/>
        <v>1245.1760774667882</v>
      </c>
      <c r="AP144" s="69">
        <f t="shared" si="765"/>
        <v>0</v>
      </c>
      <c r="AQ144" s="69">
        <f t="shared" si="766"/>
        <v>4.2495783239637576E-2</v>
      </c>
      <c r="AR144" s="69">
        <f t="shared" si="767"/>
        <v>0</v>
      </c>
      <c r="AS144" s="69">
        <f t="shared" si="768"/>
        <v>48.437008061405528</v>
      </c>
      <c r="AT144" s="69">
        <f t="shared" si="769"/>
        <v>-2.893242264808872</v>
      </c>
      <c r="AU144" s="69">
        <f t="shared" si="770"/>
        <v>3239.6679944666407</v>
      </c>
      <c r="AV144" s="69">
        <f t="shared" si="771"/>
        <v>3.6499999999999998E-4</v>
      </c>
      <c r="AW144" s="69">
        <f t="shared" si="772"/>
        <v>4.2495783239637576E-2</v>
      </c>
      <c r="AX144" s="69">
        <f t="shared" si="773"/>
        <v>0</v>
      </c>
      <c r="AY144" s="69">
        <f t="shared" si="774"/>
        <v>66.725364341435977</v>
      </c>
      <c r="AZ144" s="69">
        <f t="shared" si="775"/>
        <v>0.11</v>
      </c>
      <c r="BA144" s="69">
        <f t="shared" si="776"/>
        <v>-93.081815846643806</v>
      </c>
      <c r="BB144" s="69">
        <f t="shared" si="777"/>
        <v>0</v>
      </c>
      <c r="BC144" s="69">
        <f t="shared" si="778"/>
        <v>3.4051740692148849E-2</v>
      </c>
      <c r="BD144" s="69">
        <f t="shared" si="779"/>
        <v>0</v>
      </c>
      <c r="BE144" s="21"/>
    </row>
    <row r="145" spans="1:57">
      <c r="A145" t="str">
        <f t="shared" si="635"/>
        <v>PIPE.3247.T6HED</v>
      </c>
      <c r="B145" t="str">
        <f t="shared" si="598"/>
        <v>HED_XTD6_PIPE</v>
      </c>
      <c r="C145" s="2" t="s">
        <v>412</v>
      </c>
      <c r="D145" s="2" t="s">
        <v>411</v>
      </c>
      <c r="E145" s="80" t="s">
        <v>408</v>
      </c>
      <c r="F145" s="80" t="s">
        <v>408</v>
      </c>
      <c r="G145" s="2" t="s">
        <v>148</v>
      </c>
      <c r="H145" s="80"/>
      <c r="I145" s="21"/>
      <c r="J145" s="21"/>
      <c r="K145" s="2">
        <v>73</v>
      </c>
      <c r="L145" s="21" t="s">
        <v>388</v>
      </c>
      <c r="M145" s="21"/>
      <c r="N145" s="21"/>
      <c r="O145" s="69">
        <f t="shared" si="744"/>
        <v>1.1734544587535822</v>
      </c>
      <c r="P145" s="69">
        <f t="shared" si="745"/>
        <v>0</v>
      </c>
      <c r="Q145" s="69">
        <f t="shared" si="746"/>
        <v>852.48144720832875</v>
      </c>
      <c r="R145" s="69">
        <f t="shared" si="747"/>
        <v>0</v>
      </c>
      <c r="S145" s="69">
        <f t="shared" si="748"/>
        <v>2.5999999999999999E-3</v>
      </c>
      <c r="T145" s="69">
        <f t="shared" si="749"/>
        <v>0</v>
      </c>
      <c r="U145" s="70">
        <f t="shared" si="750"/>
        <v>1.1984544587535821</v>
      </c>
      <c r="V145" s="70">
        <f t="shared" si="751"/>
        <v>0</v>
      </c>
      <c r="W145" s="70">
        <f t="shared" si="752"/>
        <v>852.48144720832875</v>
      </c>
      <c r="X145" s="70">
        <f t="shared" si="753"/>
        <v>0</v>
      </c>
      <c r="Y145" s="70">
        <f t="shared" si="754"/>
        <v>2.5999999999999999E-3</v>
      </c>
      <c r="Z145" s="70">
        <f t="shared" si="755"/>
        <v>0</v>
      </c>
      <c r="AA145" s="66">
        <v>-4.0000000000000001E-3</v>
      </c>
      <c r="AB145" s="66">
        <v>0</v>
      </c>
      <c r="AC145" s="67">
        <v>852.48299999999995</v>
      </c>
      <c r="AD145" s="66">
        <v>0</v>
      </c>
      <c r="AE145" s="66">
        <v>0</v>
      </c>
      <c r="AF145" s="66">
        <v>0</v>
      </c>
      <c r="AG145" s="69">
        <f t="shared" si="756"/>
        <v>2.3879008306062488</v>
      </c>
      <c r="AH145" s="69">
        <f t="shared" si="757"/>
        <v>0</v>
      </c>
      <c r="AI145" s="69">
        <f t="shared" si="758"/>
        <v>852.47678494382626</v>
      </c>
      <c r="AJ145" s="69">
        <f t="shared" si="759"/>
        <v>0</v>
      </c>
      <c r="AK145" s="69">
        <f t="shared" si="760"/>
        <v>5.1999999999999998E-3</v>
      </c>
      <c r="AL145" s="69">
        <f t="shared" si="761"/>
        <v>0</v>
      </c>
      <c r="AM145" s="69">
        <f t="shared" si="762"/>
        <v>48.761005361457173</v>
      </c>
      <c r="AN145" s="69">
        <f t="shared" si="763"/>
        <v>0</v>
      </c>
      <c r="AO145" s="69">
        <f t="shared" si="764"/>
        <v>1252.7721709199757</v>
      </c>
      <c r="AP145" s="69">
        <f t="shared" si="765"/>
        <v>0</v>
      </c>
      <c r="AQ145" s="69">
        <f t="shared" si="766"/>
        <v>4.2495783239637576E-2</v>
      </c>
      <c r="AR145" s="69">
        <f t="shared" si="767"/>
        <v>0</v>
      </c>
      <c r="AS145" s="69">
        <f t="shared" si="768"/>
        <v>48.761005361457173</v>
      </c>
      <c r="AT145" s="69">
        <f t="shared" si="769"/>
        <v>-2.8960157722619568</v>
      </c>
      <c r="AU145" s="69">
        <f t="shared" si="770"/>
        <v>3247.2640874134927</v>
      </c>
      <c r="AV145" s="69">
        <f t="shared" si="771"/>
        <v>3.6499999999999998E-4</v>
      </c>
      <c r="AW145" s="69">
        <f t="shared" si="772"/>
        <v>4.2495783239637576E-2</v>
      </c>
      <c r="AX145" s="69">
        <f t="shared" si="773"/>
        <v>0</v>
      </c>
      <c r="AY145" s="69">
        <f t="shared" si="774"/>
        <v>66.985209116673417</v>
      </c>
      <c r="AZ145" s="69">
        <f t="shared" si="775"/>
        <v>0.11</v>
      </c>
      <c r="BA145" s="69">
        <f t="shared" si="776"/>
        <v>-85.48325738514734</v>
      </c>
      <c r="BB145" s="69">
        <f t="shared" si="777"/>
        <v>0</v>
      </c>
      <c r="BC145" s="69">
        <f t="shared" si="778"/>
        <v>3.4051740692148849E-2</v>
      </c>
      <c r="BD145" s="69">
        <f t="shared" si="779"/>
        <v>0</v>
      </c>
      <c r="BE145" s="21"/>
    </row>
    <row r="146" spans="1:57">
      <c r="A146" t="str">
        <f t="shared" si="635"/>
        <v>MONO-1.3248.T6HED</v>
      </c>
      <c r="B146" t="str">
        <f t="shared" si="598"/>
        <v>HED_XTD6_MONO-1</v>
      </c>
      <c r="C146" s="2" t="s">
        <v>412</v>
      </c>
      <c r="D146" s="2" t="s">
        <v>411</v>
      </c>
      <c r="E146" s="80" t="s">
        <v>408</v>
      </c>
      <c r="F146" s="80" t="s">
        <v>408</v>
      </c>
      <c r="G146" s="2" t="s">
        <v>109</v>
      </c>
      <c r="H146" s="80">
        <v>1</v>
      </c>
      <c r="I146" s="21"/>
      <c r="J146" s="21"/>
      <c r="K146" s="2">
        <v>73</v>
      </c>
      <c r="L146" s="21" t="s">
        <v>389</v>
      </c>
      <c r="M146" s="21"/>
      <c r="N146" s="21"/>
      <c r="O146" s="69">
        <f t="shared" si="744"/>
        <v>1.1760986557744515</v>
      </c>
      <c r="P146" s="69">
        <f t="shared" si="745"/>
        <v>0</v>
      </c>
      <c r="Q146" s="69">
        <f t="shared" si="746"/>
        <v>853.49844377087084</v>
      </c>
      <c r="R146" s="69">
        <f t="shared" si="747"/>
        <v>0</v>
      </c>
      <c r="S146" s="69">
        <f t="shared" si="748"/>
        <v>2.5999999999999999E-3</v>
      </c>
      <c r="T146" s="69">
        <f t="shared" si="749"/>
        <v>0</v>
      </c>
      <c r="U146" s="70">
        <f t="shared" si="750"/>
        <v>1.2010986557744514</v>
      </c>
      <c r="V146" s="70">
        <f t="shared" si="751"/>
        <v>0</v>
      </c>
      <c r="W146" s="70">
        <f t="shared" si="752"/>
        <v>853.49844377087084</v>
      </c>
      <c r="X146" s="70">
        <f t="shared" si="753"/>
        <v>0</v>
      </c>
      <c r="Y146" s="70">
        <f t="shared" si="754"/>
        <v>2.5999999999999999E-3</v>
      </c>
      <c r="Z146" s="70">
        <f t="shared" si="755"/>
        <v>0</v>
      </c>
      <c r="AA146" s="66">
        <v>-4.0000000000000001E-3</v>
      </c>
      <c r="AB146" s="66">
        <v>0</v>
      </c>
      <c r="AC146" s="66">
        <v>853.5</v>
      </c>
      <c r="AD146" s="66">
        <v>0</v>
      </c>
      <c r="AE146" s="66">
        <v>0</v>
      </c>
      <c r="AF146" s="66">
        <v>0</v>
      </c>
      <c r="AG146" s="69">
        <f t="shared" si="756"/>
        <v>2.3931892067732252</v>
      </c>
      <c r="AH146" s="69">
        <f t="shared" si="757"/>
        <v>0</v>
      </c>
      <c r="AI146" s="69">
        <f t="shared" si="758"/>
        <v>853.4937711940172</v>
      </c>
      <c r="AJ146" s="69">
        <f t="shared" si="759"/>
        <v>0</v>
      </c>
      <c r="AK146" s="69">
        <f t="shared" si="760"/>
        <v>5.1999999999999998E-3</v>
      </c>
      <c r="AL146" s="69">
        <f t="shared" si="761"/>
        <v>0</v>
      </c>
      <c r="AM146" s="69">
        <f t="shared" si="762"/>
        <v>48.804210566285555</v>
      </c>
      <c r="AN146" s="69">
        <f t="shared" si="763"/>
        <v>0</v>
      </c>
      <c r="AO146" s="69">
        <f t="shared" si="764"/>
        <v>1253.7882527622876</v>
      </c>
      <c r="AP146" s="69">
        <f t="shared" si="765"/>
        <v>0</v>
      </c>
      <c r="AQ146" s="69">
        <f t="shared" si="766"/>
        <v>4.2495783239637576E-2</v>
      </c>
      <c r="AR146" s="69">
        <f t="shared" si="767"/>
        <v>0</v>
      </c>
      <c r="AS146" s="69">
        <f t="shared" si="768"/>
        <v>48.804210566285555</v>
      </c>
      <c r="AT146" s="69">
        <f t="shared" si="769"/>
        <v>-2.8963867669818035</v>
      </c>
      <c r="AU146" s="69">
        <f t="shared" si="770"/>
        <v>3248.280169188075</v>
      </c>
      <c r="AV146" s="69">
        <f t="shared" si="771"/>
        <v>3.6499999999999998E-4</v>
      </c>
      <c r="AW146" s="69">
        <f t="shared" si="772"/>
        <v>4.2495783239637576E-2</v>
      </c>
      <c r="AX146" s="69">
        <f t="shared" si="773"/>
        <v>0</v>
      </c>
      <c r="AY146" s="69">
        <f t="shared" si="774"/>
        <v>67.019833044856483</v>
      </c>
      <c r="AZ146" s="69">
        <f t="shared" si="775"/>
        <v>0.11</v>
      </c>
      <c r="BA146" s="69">
        <f t="shared" si="776"/>
        <v>-84.466846944627662</v>
      </c>
      <c r="BB146" s="69">
        <f t="shared" si="777"/>
        <v>0</v>
      </c>
      <c r="BC146" s="69">
        <f t="shared" si="778"/>
        <v>3.4051740692148849E-2</v>
      </c>
      <c r="BD146" s="69">
        <f t="shared" si="779"/>
        <v>0</v>
      </c>
      <c r="BE146" s="21"/>
    </row>
    <row r="147" spans="1:57">
      <c r="A147" t="str">
        <f t="shared" si="635"/>
        <v>PIPE.3249.T6HED</v>
      </c>
      <c r="B147" t="str">
        <f t="shared" si="598"/>
        <v>HED_XTD6_PIPE</v>
      </c>
      <c r="C147" s="2" t="s">
        <v>412</v>
      </c>
      <c r="D147" s="2" t="s">
        <v>411</v>
      </c>
      <c r="E147" s="80" t="s">
        <v>408</v>
      </c>
      <c r="F147" s="80" t="s">
        <v>408</v>
      </c>
      <c r="G147" s="2" t="s">
        <v>148</v>
      </c>
      <c r="H147" s="80"/>
      <c r="I147" s="21"/>
      <c r="J147" s="21"/>
      <c r="K147" s="2">
        <v>73</v>
      </c>
      <c r="L147" s="21" t="s">
        <v>388</v>
      </c>
      <c r="M147" s="21"/>
      <c r="N147" s="21"/>
      <c r="O147" s="69">
        <f t="shared" si="744"/>
        <v>1.1787428527953205</v>
      </c>
      <c r="P147" s="69">
        <f t="shared" si="745"/>
        <v>0</v>
      </c>
      <c r="Q147" s="69">
        <f t="shared" si="746"/>
        <v>854.51544033341281</v>
      </c>
      <c r="R147" s="69">
        <f t="shared" si="747"/>
        <v>0</v>
      </c>
      <c r="S147" s="69">
        <f t="shared" si="748"/>
        <v>2.5999999999999999E-3</v>
      </c>
      <c r="T147" s="69">
        <f t="shared" si="749"/>
        <v>0</v>
      </c>
      <c r="U147" s="70">
        <f t="shared" si="750"/>
        <v>1.2037428527953205</v>
      </c>
      <c r="V147" s="70">
        <f t="shared" si="751"/>
        <v>0</v>
      </c>
      <c r="W147" s="70">
        <f t="shared" si="752"/>
        <v>854.51544033341281</v>
      </c>
      <c r="X147" s="70">
        <f t="shared" si="753"/>
        <v>0</v>
      </c>
      <c r="Y147" s="70">
        <f t="shared" si="754"/>
        <v>2.5999999999999999E-3</v>
      </c>
      <c r="Z147" s="70">
        <f t="shared" si="755"/>
        <v>0</v>
      </c>
      <c r="AA147" s="66">
        <v>-4.0000000000000001E-3</v>
      </c>
      <c r="AB147" s="66">
        <v>0</v>
      </c>
      <c r="AC147" s="66">
        <v>854.51700000000005</v>
      </c>
      <c r="AD147" s="66">
        <v>0</v>
      </c>
      <c r="AE147" s="66">
        <v>0</v>
      </c>
      <c r="AF147" s="66">
        <v>0</v>
      </c>
      <c r="AG147" s="69">
        <f t="shared" si="756"/>
        <v>2.3984775829402016</v>
      </c>
      <c r="AH147" s="69">
        <f t="shared" si="757"/>
        <v>0</v>
      </c>
      <c r="AI147" s="69">
        <f t="shared" si="758"/>
        <v>854.51075744420837</v>
      </c>
      <c r="AJ147" s="69">
        <f t="shared" si="759"/>
        <v>0</v>
      </c>
      <c r="AK147" s="69">
        <f t="shared" si="760"/>
        <v>5.1999999999999998E-3</v>
      </c>
      <c r="AL147" s="69">
        <f t="shared" si="761"/>
        <v>0</v>
      </c>
      <c r="AM147" s="69">
        <f t="shared" si="762"/>
        <v>48.847415771113937</v>
      </c>
      <c r="AN147" s="69">
        <f t="shared" si="763"/>
        <v>0</v>
      </c>
      <c r="AO147" s="69">
        <f t="shared" si="764"/>
        <v>1254.8043346045993</v>
      </c>
      <c r="AP147" s="69">
        <f t="shared" si="765"/>
        <v>0</v>
      </c>
      <c r="AQ147" s="69">
        <f t="shared" si="766"/>
        <v>4.2495783239637576E-2</v>
      </c>
      <c r="AR147" s="69">
        <f t="shared" si="767"/>
        <v>0</v>
      </c>
      <c r="AS147" s="69">
        <f t="shared" si="768"/>
        <v>48.847415771113937</v>
      </c>
      <c r="AT147" s="69">
        <f t="shared" si="769"/>
        <v>-2.8967577617016507</v>
      </c>
      <c r="AU147" s="69">
        <f t="shared" si="770"/>
        <v>3249.2962509626577</v>
      </c>
      <c r="AV147" s="69">
        <f t="shared" si="771"/>
        <v>3.6499999999999998E-4</v>
      </c>
      <c r="AW147" s="69">
        <f t="shared" si="772"/>
        <v>4.2495783239637576E-2</v>
      </c>
      <c r="AX147" s="69">
        <f t="shared" si="773"/>
        <v>0</v>
      </c>
      <c r="AY147" s="69">
        <f t="shared" si="774"/>
        <v>67.054456973039549</v>
      </c>
      <c r="AZ147" s="69">
        <f t="shared" si="775"/>
        <v>0.11</v>
      </c>
      <c r="BA147" s="69">
        <f t="shared" si="776"/>
        <v>-83.450436504108211</v>
      </c>
      <c r="BB147" s="69">
        <f t="shared" si="777"/>
        <v>0</v>
      </c>
      <c r="BC147" s="69">
        <f t="shared" si="778"/>
        <v>3.4051740692148849E-2</v>
      </c>
      <c r="BD147" s="69">
        <f t="shared" si="779"/>
        <v>0</v>
      </c>
      <c r="BE147" s="21"/>
    </row>
    <row r="148" spans="1:57">
      <c r="A148" t="str">
        <f t="shared" si="635"/>
        <v>PIPE.3250.T6HED</v>
      </c>
      <c r="B148" t="str">
        <f t="shared" si="598"/>
        <v>HED_XTD6_PIPE</v>
      </c>
      <c r="C148" s="2" t="s">
        <v>412</v>
      </c>
      <c r="D148" s="2" t="s">
        <v>411</v>
      </c>
      <c r="E148" s="80" t="s">
        <v>408</v>
      </c>
      <c r="F148" s="80" t="s">
        <v>408</v>
      </c>
      <c r="G148" s="2" t="s">
        <v>148</v>
      </c>
      <c r="H148" s="80"/>
      <c r="I148" s="21"/>
      <c r="J148" s="21"/>
      <c r="K148" s="2">
        <v>73</v>
      </c>
      <c r="L148" s="21" t="s">
        <v>212</v>
      </c>
      <c r="M148" s="21"/>
      <c r="N148" s="21"/>
      <c r="O148" s="69">
        <f t="shared" si="744"/>
        <v>1.1804978508180211</v>
      </c>
      <c r="P148" s="69">
        <f t="shared" si="745"/>
        <v>0</v>
      </c>
      <c r="Q148" s="69">
        <f t="shared" si="746"/>
        <v>855.19043805191404</v>
      </c>
      <c r="R148" s="69">
        <f t="shared" si="747"/>
        <v>0</v>
      </c>
      <c r="S148" s="69">
        <f t="shared" si="748"/>
        <v>2.5999999999999999E-3</v>
      </c>
      <c r="T148" s="69">
        <f t="shared" si="749"/>
        <v>0</v>
      </c>
      <c r="U148" s="70">
        <f t="shared" si="750"/>
        <v>1.205497850818021</v>
      </c>
      <c r="V148" s="70">
        <f t="shared" si="751"/>
        <v>0</v>
      </c>
      <c r="W148" s="70">
        <f t="shared" si="752"/>
        <v>855.19043805191404</v>
      </c>
      <c r="X148" s="70">
        <f t="shared" si="753"/>
        <v>0</v>
      </c>
      <c r="Y148" s="70">
        <f t="shared" si="754"/>
        <v>2.5999999999999999E-3</v>
      </c>
      <c r="Z148" s="70">
        <f t="shared" si="755"/>
        <v>0</v>
      </c>
      <c r="AA148" s="66">
        <v>-4.0000000000000001E-3</v>
      </c>
      <c r="AB148" s="66">
        <v>0</v>
      </c>
      <c r="AC148" s="67">
        <v>855.19200000000001</v>
      </c>
      <c r="AD148" s="66">
        <v>0</v>
      </c>
      <c r="AE148" s="66">
        <v>0</v>
      </c>
      <c r="AF148" s="66">
        <v>0</v>
      </c>
      <c r="AG148" s="69">
        <f t="shared" si="756"/>
        <v>2.4019875671218229</v>
      </c>
      <c r="AH148" s="69">
        <f t="shared" si="757"/>
        <v>0</v>
      </c>
      <c r="AI148" s="69">
        <f t="shared" si="758"/>
        <v>855.18574831822889</v>
      </c>
      <c r="AJ148" s="69">
        <f t="shared" si="759"/>
        <v>0</v>
      </c>
      <c r="AK148" s="69">
        <f t="shared" si="760"/>
        <v>5.1999999999999998E-3</v>
      </c>
      <c r="AL148" s="69">
        <f t="shared" si="761"/>
        <v>0</v>
      </c>
      <c r="AM148" s="69">
        <f t="shared" si="762"/>
        <v>48.876091792017739</v>
      </c>
      <c r="AN148" s="69">
        <f t="shared" si="763"/>
        <v>0</v>
      </c>
      <c r="AO148" s="69">
        <f t="shared" si="764"/>
        <v>1255.4787252079036</v>
      </c>
      <c r="AP148" s="69">
        <f t="shared" si="765"/>
        <v>0</v>
      </c>
      <c r="AQ148" s="69">
        <f t="shared" si="766"/>
        <v>4.2495783239637576E-2</v>
      </c>
      <c r="AR148" s="69">
        <f t="shared" si="767"/>
        <v>0</v>
      </c>
      <c r="AS148" s="69">
        <f t="shared" si="768"/>
        <v>48.876091792017739</v>
      </c>
      <c r="AT148" s="69">
        <f t="shared" si="769"/>
        <v>-2.8970039971351773</v>
      </c>
      <c r="AU148" s="69">
        <f t="shared" si="770"/>
        <v>3249.9706415210089</v>
      </c>
      <c r="AV148" s="69">
        <f t="shared" si="771"/>
        <v>3.6499999999999998E-4</v>
      </c>
      <c r="AW148" s="69">
        <f t="shared" si="772"/>
        <v>4.2495783239637576E-2</v>
      </c>
      <c r="AX148" s="69">
        <f t="shared" si="773"/>
        <v>0</v>
      </c>
      <c r="AY148" s="69">
        <f t="shared" si="774"/>
        <v>67.077437456346928</v>
      </c>
      <c r="AZ148" s="69">
        <f t="shared" si="775"/>
        <v>0.11</v>
      </c>
      <c r="BA148" s="69">
        <f t="shared" si="776"/>
        <v>-82.775827804648273</v>
      </c>
      <c r="BB148" s="69">
        <f t="shared" si="777"/>
        <v>0</v>
      </c>
      <c r="BC148" s="69">
        <f t="shared" si="778"/>
        <v>3.4051740692148849E-2</v>
      </c>
      <c r="BD148" s="69">
        <f t="shared" si="779"/>
        <v>0</v>
      </c>
      <c r="BE148" s="21"/>
    </row>
    <row r="149" spans="1:57">
      <c r="A149" t="str">
        <f t="shared" si="635"/>
        <v>MONO-2.3251.T6HED</v>
      </c>
      <c r="B149" t="str">
        <f t="shared" si="598"/>
        <v>HED_XTD6_MONO-2</v>
      </c>
      <c r="C149" s="2" t="s">
        <v>412</v>
      </c>
      <c r="D149" s="2" t="s">
        <v>411</v>
      </c>
      <c r="E149" s="80" t="s">
        <v>408</v>
      </c>
      <c r="F149" s="80" t="s">
        <v>408</v>
      </c>
      <c r="G149" s="2" t="s">
        <v>109</v>
      </c>
      <c r="H149" s="80">
        <v>2</v>
      </c>
      <c r="I149" s="21"/>
      <c r="J149" s="21"/>
      <c r="K149" s="2">
        <v>82</v>
      </c>
      <c r="L149" s="21" t="s">
        <v>390</v>
      </c>
      <c r="M149" s="21"/>
      <c r="N149" s="21"/>
      <c r="O149" s="69">
        <f t="shared" si="744"/>
        <v>1.1820903490238051</v>
      </c>
      <c r="P149" s="69">
        <f t="shared" si="745"/>
        <v>0</v>
      </c>
      <c r="Q149" s="69">
        <f t="shared" si="746"/>
        <v>855.80293598166509</v>
      </c>
      <c r="R149" s="69">
        <f t="shared" si="747"/>
        <v>0</v>
      </c>
      <c r="S149" s="69">
        <f t="shared" si="748"/>
        <v>2.5999999999999999E-3</v>
      </c>
      <c r="T149" s="69">
        <f t="shared" si="749"/>
        <v>0</v>
      </c>
      <c r="U149" s="70">
        <f t="shared" si="750"/>
        <v>1.207090349023805</v>
      </c>
      <c r="V149" s="70">
        <f t="shared" si="751"/>
        <v>0</v>
      </c>
      <c r="W149" s="70">
        <f t="shared" si="752"/>
        <v>855.80293598166509</v>
      </c>
      <c r="X149" s="70">
        <f t="shared" si="753"/>
        <v>0</v>
      </c>
      <c r="Y149" s="70">
        <f t="shared" si="754"/>
        <v>2.5999999999999999E-3</v>
      </c>
      <c r="Z149" s="70">
        <f t="shared" si="755"/>
        <v>0</v>
      </c>
      <c r="AA149" s="66">
        <v>-4.0000000000000001E-3</v>
      </c>
      <c r="AB149" s="66">
        <v>0</v>
      </c>
      <c r="AC149" s="66">
        <v>855.80449999999996</v>
      </c>
      <c r="AD149" s="66">
        <v>0</v>
      </c>
      <c r="AE149" s="66">
        <v>0</v>
      </c>
      <c r="AF149" s="66">
        <v>0</v>
      </c>
      <c r="AG149" s="69">
        <f t="shared" si="756"/>
        <v>2.4051725527681085</v>
      </c>
      <c r="AH149" s="69">
        <f t="shared" si="757"/>
        <v>0</v>
      </c>
      <c r="AI149" s="69">
        <f t="shared" si="758"/>
        <v>855.7982400372473</v>
      </c>
      <c r="AJ149" s="69">
        <f t="shared" si="759"/>
        <v>0</v>
      </c>
      <c r="AK149" s="69">
        <f t="shared" si="760"/>
        <v>5.1999999999999998E-3</v>
      </c>
      <c r="AL149" s="69">
        <f t="shared" si="761"/>
        <v>0</v>
      </c>
      <c r="AM149" s="69">
        <f t="shared" si="762"/>
        <v>48.902112625800804</v>
      </c>
      <c r="AN149" s="69">
        <f t="shared" si="763"/>
        <v>0</v>
      </c>
      <c r="AO149" s="69">
        <f t="shared" si="764"/>
        <v>1256.0906722368279</v>
      </c>
      <c r="AP149" s="69">
        <f t="shared" si="765"/>
        <v>0</v>
      </c>
      <c r="AQ149" s="69">
        <f t="shared" si="766"/>
        <v>4.2495783239637576E-2</v>
      </c>
      <c r="AR149" s="69">
        <f t="shared" si="767"/>
        <v>0</v>
      </c>
      <c r="AS149" s="69">
        <f t="shared" si="768"/>
        <v>48.902112625800804</v>
      </c>
      <c r="AT149" s="69">
        <f t="shared" si="769"/>
        <v>-2.8972274329915253</v>
      </c>
      <c r="AU149" s="69">
        <f t="shared" si="770"/>
        <v>3250.5825885091426</v>
      </c>
      <c r="AV149" s="69">
        <f t="shared" si="771"/>
        <v>3.6499999999999998E-4</v>
      </c>
      <c r="AW149" s="69">
        <f t="shared" si="772"/>
        <v>4.2495783239637576E-2</v>
      </c>
      <c r="AX149" s="69">
        <f t="shared" si="773"/>
        <v>0</v>
      </c>
      <c r="AY149" s="69">
        <f t="shared" si="774"/>
        <v>67.098290117125799</v>
      </c>
      <c r="AZ149" s="69">
        <f t="shared" si="775"/>
        <v>0.11</v>
      </c>
      <c r="BA149" s="69">
        <f t="shared" si="776"/>
        <v>-82.163682873656853</v>
      </c>
      <c r="BB149" s="69">
        <f t="shared" si="777"/>
        <v>0</v>
      </c>
      <c r="BC149" s="69">
        <f t="shared" si="778"/>
        <v>3.4051740692148849E-2</v>
      </c>
      <c r="BD149" s="69">
        <f t="shared" si="779"/>
        <v>0</v>
      </c>
      <c r="BE149" s="21"/>
    </row>
    <row r="150" spans="1:57">
      <c r="A150" t="str">
        <f t="shared" si="635"/>
        <v>CRL.3252.T6HED</v>
      </c>
      <c r="B150" t="str">
        <f t="shared" si="598"/>
        <v>HED_XTD6_CRL</v>
      </c>
      <c r="C150" s="2" t="s">
        <v>412</v>
      </c>
      <c r="D150" s="2" t="s">
        <v>411</v>
      </c>
      <c r="E150" s="80" t="s">
        <v>408</v>
      </c>
      <c r="F150" s="80" t="s">
        <v>408</v>
      </c>
      <c r="G150" s="2" t="s">
        <v>80</v>
      </c>
      <c r="H150" s="80"/>
      <c r="I150" s="21"/>
      <c r="J150" s="21"/>
      <c r="K150" s="2">
        <v>82</v>
      </c>
      <c r="L150" s="21" t="s">
        <v>391</v>
      </c>
      <c r="M150" s="21"/>
      <c r="N150" s="21"/>
      <c r="O150" s="69">
        <f t="shared" si="744"/>
        <v>1.1851908455305757</v>
      </c>
      <c r="P150" s="69">
        <f t="shared" si="745"/>
        <v>4.0000000000000001E-3</v>
      </c>
      <c r="Q150" s="69">
        <f t="shared" si="746"/>
        <v>856.99543195101728</v>
      </c>
      <c r="R150" s="69">
        <f t="shared" si="747"/>
        <v>0</v>
      </c>
      <c r="S150" s="69">
        <f t="shared" si="748"/>
        <v>2.5999999999999999E-3</v>
      </c>
      <c r="T150" s="69">
        <f t="shared" si="749"/>
        <v>0</v>
      </c>
      <c r="U150" s="70">
        <f t="shared" si="750"/>
        <v>1.2101908455305757</v>
      </c>
      <c r="V150" s="70">
        <f t="shared" si="751"/>
        <v>4.0000000000000001E-3</v>
      </c>
      <c r="W150" s="70">
        <f t="shared" si="752"/>
        <v>856.99543195101728</v>
      </c>
      <c r="X150" s="70">
        <f t="shared" si="753"/>
        <v>0</v>
      </c>
      <c r="Y150" s="70">
        <f t="shared" si="754"/>
        <v>2.5999999999999999E-3</v>
      </c>
      <c r="Z150" s="70">
        <f t="shared" si="755"/>
        <v>0</v>
      </c>
      <c r="AA150" s="66">
        <v>-4.0000000000000001E-3</v>
      </c>
      <c r="AB150" s="66">
        <v>4.0000000000000001E-3</v>
      </c>
      <c r="AC150" s="66">
        <v>856.99699999999984</v>
      </c>
      <c r="AD150" s="66">
        <v>0</v>
      </c>
      <c r="AE150" s="66">
        <v>0</v>
      </c>
      <c r="AF150" s="66">
        <v>0</v>
      </c>
      <c r="AG150" s="69">
        <f t="shared" si="756"/>
        <v>2.4113735248223058</v>
      </c>
      <c r="AH150" s="69">
        <f t="shared" si="757"/>
        <v>4.0000000000000001E-3</v>
      </c>
      <c r="AI150" s="69">
        <f t="shared" si="758"/>
        <v>856.9907239146836</v>
      </c>
      <c r="AJ150" s="69">
        <f t="shared" si="759"/>
        <v>0</v>
      </c>
      <c r="AK150" s="69">
        <f t="shared" si="760"/>
        <v>5.1999999999999998E-3</v>
      </c>
      <c r="AL150" s="69">
        <f t="shared" si="761"/>
        <v>0</v>
      </c>
      <c r="AM150" s="69">
        <f t="shared" si="762"/>
        <v>48.952773596064176</v>
      </c>
      <c r="AN150" s="69">
        <f t="shared" si="763"/>
        <v>4.0000000000000001E-3</v>
      </c>
      <c r="AO150" s="69">
        <f t="shared" si="764"/>
        <v>1257.2820956359988</v>
      </c>
      <c r="AP150" s="69">
        <f t="shared" si="765"/>
        <v>0</v>
      </c>
      <c r="AQ150" s="69">
        <f t="shared" si="766"/>
        <v>4.2495783239637576E-2</v>
      </c>
      <c r="AR150" s="69">
        <f t="shared" si="767"/>
        <v>0</v>
      </c>
      <c r="AS150" s="69">
        <f t="shared" si="768"/>
        <v>48.952773596064176</v>
      </c>
      <c r="AT150" s="69">
        <f t="shared" si="769"/>
        <v>-2.8936624491907188</v>
      </c>
      <c r="AU150" s="69">
        <f t="shared" si="770"/>
        <v>3251.7740132893878</v>
      </c>
      <c r="AV150" s="69">
        <f t="shared" si="771"/>
        <v>3.6499999999999998E-4</v>
      </c>
      <c r="AW150" s="69">
        <f t="shared" si="772"/>
        <v>4.2495783239637576E-2</v>
      </c>
      <c r="AX150" s="69">
        <f t="shared" si="773"/>
        <v>0</v>
      </c>
      <c r="AY150" s="69">
        <f t="shared" si="774"/>
        <v>67.138888970968793</v>
      </c>
      <c r="AZ150" s="69">
        <f t="shared" si="775"/>
        <v>0.114</v>
      </c>
      <c r="BA150" s="69">
        <f t="shared" si="776"/>
        <v>-80.97187417127779</v>
      </c>
      <c r="BB150" s="69">
        <f t="shared" si="777"/>
        <v>0</v>
      </c>
      <c r="BC150" s="69">
        <f t="shared" si="778"/>
        <v>3.4051740692148849E-2</v>
      </c>
      <c r="BD150" s="69">
        <f t="shared" si="779"/>
        <v>0</v>
      </c>
      <c r="BE150" s="21"/>
    </row>
    <row r="151" spans="1:57">
      <c r="A151" t="str">
        <f t="shared" si="635"/>
        <v>IMG-2.3253.T6HED</v>
      </c>
      <c r="B151" t="str">
        <f t="shared" si="598"/>
        <v>HED_XTD6_IMG-2</v>
      </c>
      <c r="C151" s="2" t="s">
        <v>412</v>
      </c>
      <c r="D151" s="2" t="s">
        <v>411</v>
      </c>
      <c r="E151" s="80" t="s">
        <v>408</v>
      </c>
      <c r="F151" s="80" t="s">
        <v>408</v>
      </c>
      <c r="G151" s="2" t="s">
        <v>272</v>
      </c>
      <c r="H151" s="80">
        <v>2</v>
      </c>
      <c r="I151" s="21"/>
      <c r="J151" s="21"/>
      <c r="K151" s="2">
        <v>74</v>
      </c>
      <c r="L151" s="21" t="s">
        <v>392</v>
      </c>
      <c r="M151" s="21"/>
      <c r="N151" s="21"/>
      <c r="O151" s="69">
        <f t="shared" si="744"/>
        <v>1.1876738427330633</v>
      </c>
      <c r="P151" s="69">
        <f t="shared" si="745"/>
        <v>4.0000000000000001E-3</v>
      </c>
      <c r="Q151" s="69">
        <f t="shared" si="746"/>
        <v>857.9504287231191</v>
      </c>
      <c r="R151" s="69">
        <f t="shared" si="747"/>
        <v>0</v>
      </c>
      <c r="S151" s="69">
        <f t="shared" si="748"/>
        <v>2.5999999999999999E-3</v>
      </c>
      <c r="T151" s="69">
        <f t="shared" si="749"/>
        <v>0</v>
      </c>
      <c r="U151" s="70">
        <f t="shared" si="750"/>
        <v>1.2126738427330632</v>
      </c>
      <c r="V151" s="70">
        <f t="shared" si="751"/>
        <v>4.0000000000000001E-3</v>
      </c>
      <c r="W151" s="70">
        <f t="shared" si="752"/>
        <v>857.9504287231191</v>
      </c>
      <c r="X151" s="70">
        <f t="shared" si="753"/>
        <v>0</v>
      </c>
      <c r="Y151" s="70">
        <f t="shared" si="754"/>
        <v>2.5999999999999999E-3</v>
      </c>
      <c r="Z151" s="70">
        <f t="shared" si="755"/>
        <v>0</v>
      </c>
      <c r="AA151" s="66">
        <v>-4.0000000000000001E-3</v>
      </c>
      <c r="AB151" s="66">
        <v>4.0000000000000001E-3</v>
      </c>
      <c r="AC151" s="67">
        <v>857.95199999999977</v>
      </c>
      <c r="AD151" s="66">
        <v>0</v>
      </c>
      <c r="AE151" s="66">
        <v>0</v>
      </c>
      <c r="AF151" s="66">
        <v>0</v>
      </c>
      <c r="AG151" s="69">
        <f t="shared" si="756"/>
        <v>2.4163395024422294</v>
      </c>
      <c r="AH151" s="69">
        <f t="shared" si="757"/>
        <v>4.0000000000000001E-3</v>
      </c>
      <c r="AI151" s="69">
        <f t="shared" si="758"/>
        <v>857.94571100311282</v>
      </c>
      <c r="AJ151" s="69">
        <f t="shared" si="759"/>
        <v>0</v>
      </c>
      <c r="AK151" s="69">
        <f t="shared" si="760"/>
        <v>5.1999999999999998E-3</v>
      </c>
      <c r="AL151" s="69">
        <f t="shared" si="761"/>
        <v>0</v>
      </c>
      <c r="AM151" s="69">
        <f t="shared" si="762"/>
        <v>48.993344855268795</v>
      </c>
      <c r="AN151" s="69">
        <f t="shared" si="763"/>
        <v>4.0000000000000001E-3</v>
      </c>
      <c r="AO151" s="69">
        <f t="shared" si="764"/>
        <v>1258.2362334525255</v>
      </c>
      <c r="AP151" s="69">
        <f t="shared" si="765"/>
        <v>0</v>
      </c>
      <c r="AQ151" s="69">
        <f t="shared" si="766"/>
        <v>4.2495783239637576E-2</v>
      </c>
      <c r="AR151" s="69">
        <f t="shared" si="767"/>
        <v>0</v>
      </c>
      <c r="AS151" s="69">
        <f t="shared" si="768"/>
        <v>48.993344855268795</v>
      </c>
      <c r="AT151" s="69">
        <f t="shared" si="769"/>
        <v>-2.8940108267300046</v>
      </c>
      <c r="AU151" s="69">
        <f t="shared" si="770"/>
        <v>3252.728151042314</v>
      </c>
      <c r="AV151" s="69">
        <f t="shared" si="771"/>
        <v>3.6499999999999998E-4</v>
      </c>
      <c r="AW151" s="69">
        <f t="shared" si="772"/>
        <v>4.2495783239637576E-2</v>
      </c>
      <c r="AX151" s="69">
        <f t="shared" si="773"/>
        <v>0</v>
      </c>
      <c r="AY151" s="69">
        <f t="shared" si="774"/>
        <v>67.171402099203618</v>
      </c>
      <c r="AZ151" s="69">
        <f t="shared" si="775"/>
        <v>0.114</v>
      </c>
      <c r="BA151" s="69">
        <f t="shared" si="776"/>
        <v>-80.017427789079022</v>
      </c>
      <c r="BB151" s="69">
        <f t="shared" si="777"/>
        <v>0</v>
      </c>
      <c r="BC151" s="69">
        <f t="shared" si="778"/>
        <v>3.4051740692148849E-2</v>
      </c>
      <c r="BD151" s="69">
        <f t="shared" si="779"/>
        <v>0</v>
      </c>
      <c r="BE151" s="21"/>
    </row>
    <row r="152" spans="1:57">
      <c r="A152" t="str">
        <f t="shared" si="635"/>
        <v>COLB-2.3253.T6HED</v>
      </c>
      <c r="B152" t="str">
        <f t="shared" si="598"/>
        <v>HED_XTD6_COLB-2</v>
      </c>
      <c r="C152" s="2" t="s">
        <v>412</v>
      </c>
      <c r="D152" s="2" t="s">
        <v>411</v>
      </c>
      <c r="E152" s="80" t="s">
        <v>408</v>
      </c>
      <c r="F152" s="80" t="s">
        <v>408</v>
      </c>
      <c r="G152" s="2" t="s">
        <v>112</v>
      </c>
      <c r="H152" s="80">
        <v>2</v>
      </c>
      <c r="I152" s="21"/>
      <c r="J152" s="21"/>
      <c r="K152" s="2">
        <v>73</v>
      </c>
      <c r="L152" s="21" t="s">
        <v>393</v>
      </c>
      <c r="M152" s="21">
        <v>1.9E-2</v>
      </c>
      <c r="N152" s="21">
        <v>2.4E-2</v>
      </c>
      <c r="O152" s="69">
        <f t="shared" si="744"/>
        <v>1.189350840843644</v>
      </c>
      <c r="P152" s="69">
        <f t="shared" si="745"/>
        <v>4.0000000000000001E-3</v>
      </c>
      <c r="Q152" s="69">
        <f t="shared" si="746"/>
        <v>858.59542654302027</v>
      </c>
      <c r="R152" s="69">
        <f t="shared" si="747"/>
        <v>0</v>
      </c>
      <c r="S152" s="69">
        <f t="shared" si="748"/>
        <v>2.5999999999999999E-3</v>
      </c>
      <c r="T152" s="69">
        <f t="shared" si="749"/>
        <v>0</v>
      </c>
      <c r="U152" s="70">
        <f t="shared" si="750"/>
        <v>1.2143508408436439</v>
      </c>
      <c r="V152" s="70">
        <f t="shared" si="751"/>
        <v>4.0000000000000001E-3</v>
      </c>
      <c r="W152" s="70">
        <f t="shared" si="752"/>
        <v>858.59542654302027</v>
      </c>
      <c r="X152" s="70">
        <f t="shared" si="753"/>
        <v>0</v>
      </c>
      <c r="Y152" s="70">
        <f t="shared" si="754"/>
        <v>2.5999999999999999E-3</v>
      </c>
      <c r="Z152" s="70">
        <f t="shared" si="755"/>
        <v>0</v>
      </c>
      <c r="AA152" s="66">
        <v>-4.0000000000000001E-3</v>
      </c>
      <c r="AB152" s="66">
        <v>4.0000000000000001E-3</v>
      </c>
      <c r="AC152" s="67">
        <v>858.59699999999975</v>
      </c>
      <c r="AD152" s="66">
        <v>0</v>
      </c>
      <c r="AE152" s="66">
        <v>0</v>
      </c>
      <c r="AF152" s="66">
        <v>0</v>
      </c>
      <c r="AG152" s="69">
        <f t="shared" si="756"/>
        <v>2.4196934873268896</v>
      </c>
      <c r="AH152" s="69">
        <f t="shared" si="757"/>
        <v>4.0000000000000001E-3</v>
      </c>
      <c r="AI152" s="69">
        <f t="shared" si="758"/>
        <v>858.59070228273231</v>
      </c>
      <c r="AJ152" s="69">
        <f t="shared" si="759"/>
        <v>0</v>
      </c>
      <c r="AK152" s="69">
        <f t="shared" si="760"/>
        <v>5.1999999999999998E-3</v>
      </c>
      <c r="AL152" s="69">
        <f t="shared" si="761"/>
        <v>0</v>
      </c>
      <c r="AM152" s="69">
        <f t="shared" si="762"/>
        <v>49.020746386354645</v>
      </c>
      <c r="AN152" s="69">
        <f t="shared" si="763"/>
        <v>4.0000000000000001E-3</v>
      </c>
      <c r="AO152" s="69">
        <f t="shared" si="764"/>
        <v>1258.8806511401272</v>
      </c>
      <c r="AP152" s="69">
        <f t="shared" si="765"/>
        <v>0</v>
      </c>
      <c r="AQ152" s="69">
        <f t="shared" si="766"/>
        <v>4.2495783239637576E-2</v>
      </c>
      <c r="AR152" s="69">
        <f t="shared" si="767"/>
        <v>0</v>
      </c>
      <c r="AS152" s="69">
        <f t="shared" si="768"/>
        <v>49.020746386354645</v>
      </c>
      <c r="AT152" s="69">
        <f t="shared" si="769"/>
        <v>-2.8942461183664854</v>
      </c>
      <c r="AU152" s="69">
        <f t="shared" si="770"/>
        <v>3253.3725686869602</v>
      </c>
      <c r="AV152" s="69">
        <f t="shared" si="771"/>
        <v>3.6499999999999998E-4</v>
      </c>
      <c r="AW152" s="69">
        <f t="shared" si="772"/>
        <v>4.2495783239637576E-2</v>
      </c>
      <c r="AX152" s="69">
        <f t="shared" si="773"/>
        <v>0</v>
      </c>
      <c r="AY152" s="69">
        <f t="shared" si="774"/>
        <v>67.193361227697324</v>
      </c>
      <c r="AZ152" s="69">
        <f t="shared" si="775"/>
        <v>0.114</v>
      </c>
      <c r="BA152" s="69">
        <f t="shared" si="776"/>
        <v>-79.372801698484267</v>
      </c>
      <c r="BB152" s="69">
        <f t="shared" si="777"/>
        <v>0</v>
      </c>
      <c r="BC152" s="69">
        <f t="shared" si="778"/>
        <v>3.4051740692148849E-2</v>
      </c>
      <c r="BD152" s="69">
        <f t="shared" si="779"/>
        <v>0</v>
      </c>
      <c r="BE152" s="21"/>
    </row>
    <row r="153" spans="1:57">
      <c r="A153" t="str">
        <f t="shared" si="635"/>
        <v>DPS-C1.3254.T6HED</v>
      </c>
      <c r="B153" t="str">
        <f t="shared" si="598"/>
        <v>HED_XTD6_DPS-C1</v>
      </c>
      <c r="C153" s="2" t="s">
        <v>412</v>
      </c>
      <c r="D153" s="2" t="s">
        <v>411</v>
      </c>
      <c r="E153" s="80" t="s">
        <v>408</v>
      </c>
      <c r="F153" s="80" t="s">
        <v>408</v>
      </c>
      <c r="G153" s="2" t="s">
        <v>113</v>
      </c>
      <c r="H153" s="80" t="s">
        <v>174</v>
      </c>
      <c r="I153" s="21"/>
      <c r="J153" s="21"/>
      <c r="K153" s="2">
        <v>73</v>
      </c>
      <c r="L153" s="21" t="s">
        <v>394</v>
      </c>
      <c r="M153" s="21"/>
      <c r="N153" s="21"/>
      <c r="O153" s="69">
        <f t="shared" si="744"/>
        <v>1.1905676394727167</v>
      </c>
      <c r="P153" s="69">
        <f t="shared" si="745"/>
        <v>4.0000000000000001E-3</v>
      </c>
      <c r="Q153" s="69">
        <f t="shared" si="746"/>
        <v>859.06342496118134</v>
      </c>
      <c r="R153" s="69">
        <f t="shared" si="747"/>
        <v>0</v>
      </c>
      <c r="S153" s="69">
        <f t="shared" si="748"/>
        <v>2.5999999999999999E-3</v>
      </c>
      <c r="T153" s="69">
        <f t="shared" si="749"/>
        <v>0</v>
      </c>
      <c r="U153" s="70">
        <f t="shared" si="750"/>
        <v>1.2155676394727166</v>
      </c>
      <c r="V153" s="70">
        <f t="shared" si="751"/>
        <v>4.0000000000000001E-3</v>
      </c>
      <c r="W153" s="70">
        <f t="shared" si="752"/>
        <v>859.06342496118134</v>
      </c>
      <c r="X153" s="70">
        <f t="shared" si="753"/>
        <v>0</v>
      </c>
      <c r="Y153" s="70">
        <f t="shared" si="754"/>
        <v>2.5999999999999999E-3</v>
      </c>
      <c r="Z153" s="70">
        <f t="shared" si="755"/>
        <v>0</v>
      </c>
      <c r="AA153" s="66">
        <v>-4.0000000000000001E-3</v>
      </c>
      <c r="AB153" s="66">
        <v>4.0000000000000001E-3</v>
      </c>
      <c r="AC153" s="66">
        <v>859.06499999999994</v>
      </c>
      <c r="AD153" s="66">
        <v>0</v>
      </c>
      <c r="AE153" s="66">
        <v>0</v>
      </c>
      <c r="AF153" s="66">
        <v>0</v>
      </c>
      <c r="AG153" s="69">
        <f t="shared" si="756"/>
        <v>2.4221270763594811</v>
      </c>
      <c r="AH153" s="69">
        <f t="shared" si="757"/>
        <v>4.0000000000000001E-3</v>
      </c>
      <c r="AI153" s="69">
        <f t="shared" si="758"/>
        <v>859.05869595538672</v>
      </c>
      <c r="AJ153" s="69">
        <f t="shared" si="759"/>
        <v>0</v>
      </c>
      <c r="AK153" s="69">
        <f t="shared" si="760"/>
        <v>5.1999999999999998E-3</v>
      </c>
      <c r="AL153" s="69">
        <f t="shared" si="761"/>
        <v>0</v>
      </c>
      <c r="AM153" s="69">
        <f t="shared" si="762"/>
        <v>49.040628427514612</v>
      </c>
      <c r="AN153" s="69">
        <f t="shared" si="763"/>
        <v>4.0000000000000001E-3</v>
      </c>
      <c r="AO153" s="69">
        <f t="shared" si="764"/>
        <v>1259.3482286250851</v>
      </c>
      <c r="AP153" s="69">
        <f t="shared" si="765"/>
        <v>0</v>
      </c>
      <c r="AQ153" s="69">
        <f t="shared" si="766"/>
        <v>4.2495783239637576E-2</v>
      </c>
      <c r="AR153" s="69">
        <f t="shared" si="767"/>
        <v>0</v>
      </c>
      <c r="AS153" s="69">
        <f t="shared" si="768"/>
        <v>49.040628427514612</v>
      </c>
      <c r="AT153" s="69">
        <f t="shared" si="769"/>
        <v>-2.8944168416003975</v>
      </c>
      <c r="AU153" s="69">
        <f t="shared" si="770"/>
        <v>3253.8401461407511</v>
      </c>
      <c r="AV153" s="69">
        <f t="shared" si="771"/>
        <v>3.6499999999999998E-4</v>
      </c>
      <c r="AW153" s="69">
        <f t="shared" si="772"/>
        <v>4.2495783239637576E-2</v>
      </c>
      <c r="AX153" s="69">
        <f t="shared" si="773"/>
        <v>0</v>
      </c>
      <c r="AY153" s="69">
        <f t="shared" si="774"/>
        <v>67.209294362790416</v>
      </c>
      <c r="AZ153" s="69">
        <f t="shared" si="775"/>
        <v>0.114</v>
      </c>
      <c r="BA153" s="69">
        <f t="shared" si="776"/>
        <v>-78.905073000191791</v>
      </c>
      <c r="BB153" s="69">
        <f t="shared" si="777"/>
        <v>0</v>
      </c>
      <c r="BC153" s="69">
        <f t="shared" si="778"/>
        <v>3.4051740692148849E-2</v>
      </c>
      <c r="BD153" s="69">
        <f t="shared" si="779"/>
        <v>0</v>
      </c>
      <c r="BE153" s="21"/>
    </row>
    <row r="154" spans="1:57">
      <c r="A154" t="str">
        <f t="shared" ref="A154" si="780">IF( H154="", CONCATENATE(G154,".",ROUND(AU154,0),".",C154),CONCATENATE(G154,"-",H154,".",ROUND(AU154,0),".",C154))</f>
        <v>DPS-T1.3255.T6HED</v>
      </c>
      <c r="B154" t="str">
        <f t="shared" ref="B154" si="781">IF( H154&gt;0, CONCATENATE(D154,"_",F154,"_",G154,"-",H154),CONCATENATE(D154,"_",F154,"_",G154) )</f>
        <v>HED_XTD6_DPS-T1</v>
      </c>
      <c r="C154" s="2" t="s">
        <v>412</v>
      </c>
      <c r="D154" s="2" t="s">
        <v>411</v>
      </c>
      <c r="E154" s="80" t="s">
        <v>408</v>
      </c>
      <c r="F154" s="80" t="s">
        <v>408</v>
      </c>
      <c r="G154" s="2" t="s">
        <v>113</v>
      </c>
      <c r="H154" s="80" t="s">
        <v>175</v>
      </c>
      <c r="I154" s="21"/>
      <c r="J154" s="21"/>
      <c r="K154" s="2">
        <v>73</v>
      </c>
      <c r="L154" s="21" t="s">
        <v>394</v>
      </c>
      <c r="M154" s="21"/>
      <c r="N154" s="21"/>
      <c r="O154" s="69">
        <f t="shared" ref="O154" si="782">U154-0.025</f>
        <v>1.1924226073827846</v>
      </c>
      <c r="P154" s="69">
        <f t="shared" ref="P154" si="783">V154</f>
        <v>4.0000000000000001E-3</v>
      </c>
      <c r="Q154" s="69">
        <f t="shared" ref="Q154" si="784">W154</f>
        <v>859.7768725497217</v>
      </c>
      <c r="R154" s="69">
        <f t="shared" ref="R154" si="785">X154</f>
        <v>0</v>
      </c>
      <c r="S154" s="69">
        <f t="shared" ref="S154" si="786">Y154</f>
        <v>2.5999999999999999E-3</v>
      </c>
      <c r="T154" s="69">
        <f t="shared" ref="T154" si="787">Z154</f>
        <v>0</v>
      </c>
      <c r="U154" s="70">
        <f t="shared" ref="U154" si="788">AA154*COS(0.0026)+(AC154-390)*SIN(0.0026)</f>
        <v>1.2174226073827845</v>
      </c>
      <c r="V154" s="70">
        <f t="shared" ref="V154" si="789">AB154</f>
        <v>4.0000000000000001E-3</v>
      </c>
      <c r="W154" s="70">
        <f t="shared" ref="W154" si="790">-AA154*SIN(0.0026)+(AC154-390)*COS(0.0026)+390</f>
        <v>859.7768725497217</v>
      </c>
      <c r="X154" s="70">
        <f t="shared" ref="X154" si="791">AD154</f>
        <v>0</v>
      </c>
      <c r="Y154" s="70">
        <f t="shared" ref="Y154" si="792">AE154+0.0026</f>
        <v>2.5999999999999999E-3</v>
      </c>
      <c r="Z154" s="70">
        <f t="shared" ref="Z154" si="793">AF154</f>
        <v>0</v>
      </c>
      <c r="AA154" s="66">
        <v>-4.0000000000000001E-3</v>
      </c>
      <c r="AB154" s="66">
        <v>4.0000000000000001E-3</v>
      </c>
      <c r="AC154" s="66">
        <v>859.77844999999991</v>
      </c>
      <c r="AD154" s="66">
        <v>0</v>
      </c>
      <c r="AE154" s="66">
        <v>0</v>
      </c>
      <c r="AF154" s="66">
        <v>0</v>
      </c>
      <c r="AG154" s="69">
        <f t="shared" ref="AG154" si="794">U154*COS(0.0026)+(W154-395)*SIN(0.0026)</f>
        <v>2.4258369996400408</v>
      </c>
      <c r="AH154" s="69">
        <f t="shared" ref="AH154" si="795">V154</f>
        <v>4.0000000000000001E-3</v>
      </c>
      <c r="AI154" s="69">
        <f t="shared" ref="AI154" si="796">-U154*SIN(0.0026)+(W154-395)*COS(0.0026)+395</f>
        <v>859.77213630956453</v>
      </c>
      <c r="AJ154" s="69">
        <f t="shared" ref="AJ154" si="797">X154</f>
        <v>0</v>
      </c>
      <c r="AK154" s="69">
        <f t="shared" ref="AK154" si="798">Y154+0.0026</f>
        <v>5.1999999999999998E-3</v>
      </c>
      <c r="AL154" s="69">
        <f t="shared" ref="AL154" si="799">Z154</f>
        <v>0</v>
      </c>
      <c r="AM154" s="69">
        <f t="shared" ref="AM154" si="800">O154*COS(2.28586*PI()/180)+(Q154+195.2)*SIN(2.28586*PI()/180)+5.8015</f>
        <v>49.070937919535076</v>
      </c>
      <c r="AN154" s="69">
        <f t="shared" ref="AN154" si="801">P154</f>
        <v>4.0000000000000001E-3</v>
      </c>
      <c r="AO154" s="69">
        <f t="shared" ref="AO154" si="802">-O154*SIN(2.28586*PI()/180)+(Q154+195.2)*COS(2.28586*PI()/180)+205.9712</f>
        <v>1260.061034515348</v>
      </c>
      <c r="AP154" s="69">
        <f t="shared" ref="AP154" si="803">R154</f>
        <v>0</v>
      </c>
      <c r="AQ154" s="69">
        <f t="shared" ref="AQ154" si="804">S154+2.28586*PI()/180</f>
        <v>4.2495783239637576E-2</v>
      </c>
      <c r="AR154" s="69">
        <f t="shared" ref="AR154" si="805">T154</f>
        <v>0</v>
      </c>
      <c r="AS154" s="69">
        <f t="shared" ref="AS154" si="806">AM154</f>
        <v>49.070937919535076</v>
      </c>
      <c r="AT154" s="69">
        <f t="shared" ref="AT154" si="807">AN154*COS(0.02092*PI()/180)-AO154*SIN(0.02092*PI()/180)-2.4386</f>
        <v>-2.8946771033338043</v>
      </c>
      <c r="AU154" s="69">
        <f t="shared" ref="AU154" si="808">AN154*SIN(0.02092*PI()/180)+AO154*COS(0.02092*PI()/180)+1994.492</f>
        <v>3254.5529519835</v>
      </c>
      <c r="AV154" s="69">
        <f t="shared" ref="AV154" si="809">AP154+0.000365</f>
        <v>3.6499999999999998E-4</v>
      </c>
      <c r="AW154" s="69">
        <f t="shared" ref="AW154" si="810">AQ154</f>
        <v>4.2495783239637576E-2</v>
      </c>
      <c r="AX154" s="69">
        <f t="shared" ref="AX154" si="811">AR154</f>
        <v>0</v>
      </c>
      <c r="AY154" s="69">
        <f t="shared" ref="AY154" si="812">(AM154+17.5)*COS(-0.483808*PI()/180)+(AO154-1338.818)*SIN(-0.483808*PI()/180)</f>
        <v>67.233583882517294</v>
      </c>
      <c r="AZ154" s="69">
        <f t="shared" ref="AZ154" si="813">AN154+0.11</f>
        <v>0.114</v>
      </c>
      <c r="BA154" s="69">
        <f t="shared" ref="BA154" si="814">-(AM154+17.5)*SIN(-0.483808*PI()/180)+(AO154-1338.818)*COS(-0.483808*PI()/180)</f>
        <v>-78.192036590370094</v>
      </c>
      <c r="BB154" s="69">
        <f t="shared" ref="BB154" si="815">AP154</f>
        <v>0</v>
      </c>
      <c r="BC154" s="69">
        <f t="shared" ref="BC154" si="816">AQ154-0.483808*PI()/180</f>
        <v>3.4051740692148849E-2</v>
      </c>
      <c r="BD154" s="69">
        <f t="shared" ref="BD154" si="817">AR154</f>
        <v>0</v>
      </c>
      <c r="BE154" s="21"/>
    </row>
    <row r="155" spans="1:57">
      <c r="A155" t="str">
        <f t="shared" si="635"/>
        <v>DPS-C2.3255.T6HED</v>
      </c>
      <c r="B155" t="str">
        <f t="shared" si="598"/>
        <v>HED_XTD6_DPS-C2</v>
      </c>
      <c r="C155" s="2" t="s">
        <v>412</v>
      </c>
      <c r="D155" s="2" t="s">
        <v>411</v>
      </c>
      <c r="E155" s="80" t="s">
        <v>408</v>
      </c>
      <c r="F155" s="80" t="s">
        <v>408</v>
      </c>
      <c r="G155" s="2" t="s">
        <v>113</v>
      </c>
      <c r="H155" s="80" t="s">
        <v>176</v>
      </c>
      <c r="I155" s="21"/>
      <c r="J155" s="21"/>
      <c r="K155" s="2">
        <v>73</v>
      </c>
      <c r="L155" s="21" t="s">
        <v>394</v>
      </c>
      <c r="M155" s="21"/>
      <c r="N155" s="21"/>
      <c r="O155" s="69">
        <f t="shared" si="744"/>
        <v>1.1947848347213399</v>
      </c>
      <c r="P155" s="69">
        <f t="shared" si="745"/>
        <v>4.0000000000000001E-3</v>
      </c>
      <c r="Q155" s="69">
        <f t="shared" si="746"/>
        <v>860.68541947882454</v>
      </c>
      <c r="R155" s="69">
        <f t="shared" si="747"/>
        <v>0</v>
      </c>
      <c r="S155" s="69">
        <f t="shared" si="748"/>
        <v>2.5999999999999999E-3</v>
      </c>
      <c r="T155" s="69">
        <f t="shared" si="749"/>
        <v>0</v>
      </c>
      <c r="U155" s="70">
        <f t="shared" si="750"/>
        <v>1.2197848347213398</v>
      </c>
      <c r="V155" s="70">
        <f t="shared" si="751"/>
        <v>4.0000000000000001E-3</v>
      </c>
      <c r="W155" s="70">
        <f t="shared" si="752"/>
        <v>860.68541947882454</v>
      </c>
      <c r="X155" s="70">
        <f t="shared" si="753"/>
        <v>0</v>
      </c>
      <c r="Y155" s="70">
        <f t="shared" si="754"/>
        <v>2.5999999999999999E-3</v>
      </c>
      <c r="Z155" s="70">
        <f t="shared" si="755"/>
        <v>0</v>
      </c>
      <c r="AA155" s="66">
        <v>-4.0000000000000001E-3</v>
      </c>
      <c r="AB155" s="66">
        <v>4.0000000000000001E-3</v>
      </c>
      <c r="AC155" s="66">
        <v>860.68700000000001</v>
      </c>
      <c r="AD155" s="66">
        <v>0</v>
      </c>
      <c r="AE155" s="66">
        <v>0</v>
      </c>
      <c r="AF155" s="66">
        <v>0</v>
      </c>
      <c r="AG155" s="69">
        <f t="shared" si="756"/>
        <v>2.4305614383485037</v>
      </c>
      <c r="AH155" s="69">
        <f t="shared" si="757"/>
        <v>4.0000000000000001E-3</v>
      </c>
      <c r="AI155" s="69">
        <f t="shared" si="758"/>
        <v>860.68067402599627</v>
      </c>
      <c r="AJ155" s="69">
        <f t="shared" si="759"/>
        <v>0</v>
      </c>
      <c r="AK155" s="69">
        <f t="shared" si="760"/>
        <v>5.1999999999999998E-3</v>
      </c>
      <c r="AL155" s="69">
        <f t="shared" si="761"/>
        <v>0</v>
      </c>
      <c r="AM155" s="69">
        <f t="shared" si="762"/>
        <v>49.109535843671594</v>
      </c>
      <c r="AN155" s="69">
        <f t="shared" si="763"/>
        <v>4.0000000000000001E-3</v>
      </c>
      <c r="AO155" s="69">
        <f t="shared" si="764"/>
        <v>1260.9687642673957</v>
      </c>
      <c r="AP155" s="69">
        <f t="shared" si="765"/>
        <v>0</v>
      </c>
      <c r="AQ155" s="69">
        <f t="shared" si="766"/>
        <v>4.2495783239637576E-2</v>
      </c>
      <c r="AR155" s="69">
        <f t="shared" si="767"/>
        <v>0</v>
      </c>
      <c r="AS155" s="69">
        <f t="shared" si="768"/>
        <v>49.109535843671594</v>
      </c>
      <c r="AT155" s="69">
        <f t="shared" si="769"/>
        <v>-2.8950085362273312</v>
      </c>
      <c r="AU155" s="69">
        <f t="shared" si="770"/>
        <v>3255.4606816750411</v>
      </c>
      <c r="AV155" s="69">
        <f t="shared" si="771"/>
        <v>3.6499999999999998E-4</v>
      </c>
      <c r="AW155" s="69">
        <f t="shared" si="772"/>
        <v>4.2495783239637576E-2</v>
      </c>
      <c r="AX155" s="69">
        <f t="shared" si="773"/>
        <v>0</v>
      </c>
      <c r="AY155" s="69">
        <f t="shared" si="774"/>
        <v>67.264515613048985</v>
      </c>
      <c r="AZ155" s="69">
        <f t="shared" si="775"/>
        <v>0.114</v>
      </c>
      <c r="BA155" s="69">
        <f t="shared" si="776"/>
        <v>-77.2840132808969</v>
      </c>
      <c r="BB155" s="69">
        <f t="shared" si="777"/>
        <v>0</v>
      </c>
      <c r="BC155" s="69">
        <f t="shared" si="778"/>
        <v>3.4051740692148849E-2</v>
      </c>
      <c r="BD155" s="69">
        <f t="shared" si="779"/>
        <v>0</v>
      </c>
      <c r="BE155" s="21"/>
    </row>
    <row r="156" spans="1:57">
      <c r="A156" t="str">
        <f t="shared" ref="A156" si="818">IF( H156="", CONCATENATE(G156,".",ROUND(AU156,0),".",C156),CONCATENATE(G156,"-",H156,".",ROUND(AU156,0),".",C156))</f>
        <v>DPS-T2.3256.T6HED</v>
      </c>
      <c r="B156" t="str">
        <f t="shared" ref="B156" si="819">IF( H156&gt;0, CONCATENATE(D156,"_",F156,"_",G156,"-",H156),CONCATENATE(D156,"_",F156,"_",G156) )</f>
        <v>HED_XTD6_DPS-T2</v>
      </c>
      <c r="C156" s="2" t="s">
        <v>412</v>
      </c>
      <c r="D156" s="2" t="s">
        <v>411</v>
      </c>
      <c r="E156" s="80" t="s">
        <v>408</v>
      </c>
      <c r="F156" s="80" t="s">
        <v>408</v>
      </c>
      <c r="G156" s="2" t="s">
        <v>113</v>
      </c>
      <c r="H156" s="80" t="s">
        <v>177</v>
      </c>
      <c r="I156" s="21"/>
      <c r="J156" s="21"/>
      <c r="K156" s="2">
        <v>73</v>
      </c>
      <c r="L156" s="21" t="s">
        <v>394</v>
      </c>
      <c r="M156" s="21"/>
      <c r="N156" s="21"/>
      <c r="O156" s="69">
        <f t="shared" ref="O156" si="820">U156-0.025</f>
        <v>1.1968777023633739</v>
      </c>
      <c r="P156" s="69">
        <f t="shared" ref="P156" si="821">V156</f>
        <v>4.0000000000000001E-3</v>
      </c>
      <c r="Q156" s="69">
        <f t="shared" ref="Q156" si="822">W156</f>
        <v>861.49036675809498</v>
      </c>
      <c r="R156" s="69">
        <f t="shared" ref="R156" si="823">X156</f>
        <v>0</v>
      </c>
      <c r="S156" s="69">
        <f t="shared" ref="S156" si="824">Y156</f>
        <v>2.5999999999999999E-3</v>
      </c>
      <c r="T156" s="69">
        <f t="shared" ref="T156" si="825">Z156</f>
        <v>0</v>
      </c>
      <c r="U156" s="70">
        <f t="shared" ref="U156" si="826">AA156*COS(0.0026)+(AC156-390)*SIN(0.0026)</f>
        <v>1.2218777023633738</v>
      </c>
      <c r="V156" s="70">
        <f t="shared" ref="V156" si="827">AB156</f>
        <v>4.0000000000000001E-3</v>
      </c>
      <c r="W156" s="70">
        <f t="shared" ref="W156" si="828">-AA156*SIN(0.0026)+(AC156-390)*COS(0.0026)+390</f>
        <v>861.49036675809498</v>
      </c>
      <c r="X156" s="70">
        <f t="shared" ref="X156" si="829">AD156</f>
        <v>0</v>
      </c>
      <c r="Y156" s="70">
        <f t="shared" ref="Y156" si="830">AE156+0.0026</f>
        <v>2.5999999999999999E-3</v>
      </c>
      <c r="Z156" s="70">
        <f t="shared" ref="Z156" si="831">AF156</f>
        <v>0</v>
      </c>
      <c r="AA156" s="66">
        <v>-4.0000000000000001E-3</v>
      </c>
      <c r="AB156" s="66">
        <v>4.0000000000000001E-3</v>
      </c>
      <c r="AC156" s="66">
        <v>861.49194999999997</v>
      </c>
      <c r="AD156" s="66">
        <v>0</v>
      </c>
      <c r="AE156" s="66">
        <v>0</v>
      </c>
      <c r="AF156" s="66">
        <v>0</v>
      </c>
      <c r="AG156" s="69">
        <f t="shared" ref="AG156" si="832">U156*COS(0.0026)+(W156-395)*SIN(0.0026)</f>
        <v>2.434747159484794</v>
      </c>
      <c r="AH156" s="69">
        <f t="shared" ref="AH156" si="833">V156</f>
        <v>4.0000000000000001E-3</v>
      </c>
      <c r="AI156" s="69">
        <f t="shared" ref="AI156" si="834">-U156*SIN(0.0026)+(W156-395)*COS(0.0026)+395</f>
        <v>861.48561314309666</v>
      </c>
      <c r="AJ156" s="69">
        <f t="shared" ref="AJ156" si="835">X156</f>
        <v>0</v>
      </c>
      <c r="AK156" s="69">
        <f t="shared" ref="AK156" si="836">Y156+0.0026</f>
        <v>5.1999999999999998E-3</v>
      </c>
      <c r="AL156" s="69">
        <f t="shared" ref="AL156" si="837">Z156</f>
        <v>0</v>
      </c>
      <c r="AM156" s="69">
        <f t="shared" ref="AM156" si="838">O156*COS(2.28586*PI()/180)+(Q156+195.2)*SIN(2.28586*PI()/180)+5.8015</f>
        <v>49.143732529636786</v>
      </c>
      <c r="AN156" s="69">
        <f t="shared" ref="AN156" si="839">P156</f>
        <v>4.0000000000000001E-3</v>
      </c>
      <c r="AO156" s="69">
        <f t="shared" ref="AO156" si="840">-O156*SIN(2.28586*PI()/180)+(Q156+195.2)*COS(2.28586*PI()/180)+205.9712</f>
        <v>1261.7729875505509</v>
      </c>
      <c r="AP156" s="69">
        <f t="shared" ref="AP156" si="841">R156</f>
        <v>0</v>
      </c>
      <c r="AQ156" s="69">
        <f t="shared" ref="AQ156" si="842">S156+2.28586*PI()/180</f>
        <v>4.2495783239637576E-2</v>
      </c>
      <c r="AR156" s="69">
        <f t="shared" ref="AR156" si="843">T156</f>
        <v>0</v>
      </c>
      <c r="AS156" s="69">
        <f t="shared" ref="AS156" si="844">AM156</f>
        <v>49.143732529636786</v>
      </c>
      <c r="AT156" s="69">
        <f t="shared" ref="AT156" si="845">AN156*COS(0.02092*PI()/180)-AO156*SIN(0.02092*PI()/180)-2.4386</f>
        <v>-2.8953021765417271</v>
      </c>
      <c r="AU156" s="69">
        <f t="shared" ref="AU156" si="846">AN156*SIN(0.02092*PI()/180)+AO156*COS(0.02092*PI()/180)+1994.492</f>
        <v>3256.2649049045885</v>
      </c>
      <c r="AV156" s="69">
        <f t="shared" ref="AV156" si="847">AP156+0.000365</f>
        <v>3.6499999999999998E-4</v>
      </c>
      <c r="AW156" s="69">
        <f t="shared" ref="AW156" si="848">AQ156</f>
        <v>4.2495783239637576E-2</v>
      </c>
      <c r="AX156" s="69">
        <f t="shared" ref="AX156" si="849">AR156</f>
        <v>0</v>
      </c>
      <c r="AY156" s="69">
        <f t="shared" ref="AY156" si="850">(AM156+17.5)*COS(-0.483808*PI()/180)+(AO156-1338.818)*SIN(-0.483808*PI()/180)</f>
        <v>67.291920264957511</v>
      </c>
      <c r="AZ156" s="69">
        <f t="shared" ref="AZ156" si="851">AN156+0.11</f>
        <v>0.114</v>
      </c>
      <c r="BA156" s="69">
        <f t="shared" ref="BA156" si="852">-(AM156+17.5)*SIN(-0.483808*PI()/180)+(AO156-1338.818)*COS(-0.483808*PI()/180)</f>
        <v>-76.4795299140374</v>
      </c>
      <c r="BB156" s="69">
        <f t="shared" ref="BB156" si="853">AP156</f>
        <v>0</v>
      </c>
      <c r="BC156" s="69">
        <f t="shared" ref="BC156" si="854">AQ156-0.483808*PI()/180</f>
        <v>3.4051740692148849E-2</v>
      </c>
      <c r="BD156" s="69">
        <f t="shared" ref="BD156" si="855">AR156</f>
        <v>0</v>
      </c>
      <c r="BE156" s="21"/>
    </row>
    <row r="157" spans="1:57">
      <c r="A157" t="str">
        <f t="shared" si="635"/>
        <v>DPS-C3.3257.T6HED</v>
      </c>
      <c r="B157" t="str">
        <f t="shared" si="598"/>
        <v>HED_XTD6_DPS-C3</v>
      </c>
      <c r="C157" s="2" t="s">
        <v>412</v>
      </c>
      <c r="D157" s="2" t="s">
        <v>411</v>
      </c>
      <c r="E157" s="80" t="s">
        <v>408</v>
      </c>
      <c r="F157" s="80" t="s">
        <v>408</v>
      </c>
      <c r="G157" s="2" t="s">
        <v>113</v>
      </c>
      <c r="H157" s="80" t="s">
        <v>178</v>
      </c>
      <c r="I157" s="21"/>
      <c r="J157" s="21"/>
      <c r="K157" s="2">
        <v>73</v>
      </c>
      <c r="L157" s="21" t="s">
        <v>394</v>
      </c>
      <c r="M157" s="21"/>
      <c r="N157" s="21"/>
      <c r="O157" s="69">
        <f t="shared" si="744"/>
        <v>1.198968230008044</v>
      </c>
      <c r="P157" s="69">
        <f t="shared" si="745"/>
        <v>4.0000000000000001E-3</v>
      </c>
      <c r="Q157" s="69">
        <f t="shared" si="746"/>
        <v>862.29441404040745</v>
      </c>
      <c r="R157" s="69">
        <f t="shared" si="747"/>
        <v>0</v>
      </c>
      <c r="S157" s="69">
        <f t="shared" si="748"/>
        <v>2.5999999999999999E-3</v>
      </c>
      <c r="T157" s="69">
        <f t="shared" si="749"/>
        <v>0</v>
      </c>
      <c r="U157" s="70">
        <f t="shared" si="750"/>
        <v>1.2239682300080439</v>
      </c>
      <c r="V157" s="70">
        <f t="shared" si="751"/>
        <v>4.0000000000000001E-3</v>
      </c>
      <c r="W157" s="70">
        <f t="shared" si="752"/>
        <v>862.29441404040745</v>
      </c>
      <c r="X157" s="70">
        <f t="shared" si="753"/>
        <v>0</v>
      </c>
      <c r="Y157" s="70">
        <f t="shared" si="754"/>
        <v>2.5999999999999999E-3</v>
      </c>
      <c r="Z157" s="70">
        <f t="shared" si="755"/>
        <v>0</v>
      </c>
      <c r="AA157" s="66">
        <v>-4.0000000000000001E-3</v>
      </c>
      <c r="AB157" s="66">
        <v>4.0000000000000001E-3</v>
      </c>
      <c r="AC157" s="66">
        <v>862.29599999999994</v>
      </c>
      <c r="AD157" s="66">
        <v>0</v>
      </c>
      <c r="AE157" s="66">
        <v>0</v>
      </c>
      <c r="AF157" s="66">
        <v>0</v>
      </c>
      <c r="AG157" s="69">
        <f t="shared" si="756"/>
        <v>2.4389282006421755</v>
      </c>
      <c r="AH157" s="69">
        <f t="shared" si="757"/>
        <v>4.0000000000000001E-3</v>
      </c>
      <c r="AI157" s="69">
        <f t="shared" si="758"/>
        <v>862.28965227236517</v>
      </c>
      <c r="AJ157" s="69">
        <f t="shared" si="759"/>
        <v>0</v>
      </c>
      <c r="AK157" s="69">
        <f t="shared" si="760"/>
        <v>5.1999999999999998E-3</v>
      </c>
      <c r="AL157" s="69">
        <f t="shared" si="761"/>
        <v>0</v>
      </c>
      <c r="AM157" s="69">
        <f t="shared" si="762"/>
        <v>49.177890980907442</v>
      </c>
      <c r="AN157" s="69">
        <f t="shared" si="763"/>
        <v>4.0000000000000001E-3</v>
      </c>
      <c r="AO157" s="69">
        <f t="shared" si="764"/>
        <v>1262.5763116462351</v>
      </c>
      <c r="AP157" s="69">
        <f t="shared" si="765"/>
        <v>0</v>
      </c>
      <c r="AQ157" s="69">
        <f t="shared" si="766"/>
        <v>4.2495783239637576E-2</v>
      </c>
      <c r="AR157" s="69">
        <f t="shared" si="767"/>
        <v>0</v>
      </c>
      <c r="AS157" s="69">
        <f t="shared" si="768"/>
        <v>49.177890980907442</v>
      </c>
      <c r="AT157" s="69">
        <f t="shared" si="769"/>
        <v>-2.8955954885422122</v>
      </c>
      <c r="AU157" s="69">
        <f t="shared" si="770"/>
        <v>3257.0682289467254</v>
      </c>
      <c r="AV157" s="69">
        <f t="shared" si="771"/>
        <v>3.6499999999999998E-4</v>
      </c>
      <c r="AW157" s="69">
        <f t="shared" si="772"/>
        <v>4.2495783239637576E-2</v>
      </c>
      <c r="AX157" s="69">
        <f t="shared" si="773"/>
        <v>0</v>
      </c>
      <c r="AY157" s="69">
        <f t="shared" si="774"/>
        <v>67.319294276221612</v>
      </c>
      <c r="AZ157" s="69">
        <f t="shared" si="775"/>
        <v>0.114</v>
      </c>
      <c r="BA157" s="69">
        <f t="shared" si="776"/>
        <v>-75.675946025443636</v>
      </c>
      <c r="BB157" s="69">
        <f t="shared" si="777"/>
        <v>0</v>
      </c>
      <c r="BC157" s="69">
        <f t="shared" si="778"/>
        <v>3.4051740692148849E-2</v>
      </c>
      <c r="BD157" s="69">
        <f t="shared" si="779"/>
        <v>0</v>
      </c>
      <c r="BE157" s="21"/>
    </row>
    <row r="158" spans="1:57">
      <c r="A158" t="str">
        <f t="shared" ref="A158" si="856">IF( H158="", CONCATENATE(G158,".",ROUND(AU158,0),".",C158),CONCATENATE(G158,"-",H158,".",ROUND(AU158,0),".",C158))</f>
        <v>DPS-T3.3258.T6HED</v>
      </c>
      <c r="B158" t="str">
        <f t="shared" ref="B158" si="857">IF( H158&gt;0, CONCATENATE(D158,"_",F158,"_",G158,"-",H158),CONCATENATE(D158,"_",F158,"_",G158) )</f>
        <v>HED_XTD6_DPS-T3</v>
      </c>
      <c r="C158" s="2" t="s">
        <v>412</v>
      </c>
      <c r="D158" s="2" t="s">
        <v>411</v>
      </c>
      <c r="E158" s="80" t="s">
        <v>408</v>
      </c>
      <c r="F158" s="80" t="s">
        <v>408</v>
      </c>
      <c r="G158" s="2" t="s">
        <v>113</v>
      </c>
      <c r="H158" s="80" t="s">
        <v>179</v>
      </c>
      <c r="I158" s="21"/>
      <c r="J158" s="21"/>
      <c r="K158" s="2">
        <v>73</v>
      </c>
      <c r="L158" s="21" t="s">
        <v>394</v>
      </c>
      <c r="M158" s="21"/>
      <c r="N158" s="21"/>
      <c r="O158" s="69">
        <f t="shared" ref="O158" si="858">U158-0.025</f>
        <v>1.2014760571825567</v>
      </c>
      <c r="P158" s="69">
        <f t="shared" ref="P158" si="859">V158</f>
        <v>4.0000000000000001E-3</v>
      </c>
      <c r="Q158" s="69">
        <f t="shared" ref="Q158" si="860">W158</f>
        <v>863.25896078023038</v>
      </c>
      <c r="R158" s="69">
        <f t="shared" ref="R158" si="861">X158</f>
        <v>0</v>
      </c>
      <c r="S158" s="69">
        <f t="shared" ref="S158" si="862">Y158</f>
        <v>2.5999999999999999E-3</v>
      </c>
      <c r="T158" s="69">
        <f t="shared" ref="T158" si="863">Z158</f>
        <v>0</v>
      </c>
      <c r="U158" s="70">
        <f t="shared" ref="U158" si="864">AA158*COS(0.0026)+(AC158-390)*SIN(0.0026)</f>
        <v>1.2264760571825566</v>
      </c>
      <c r="V158" s="70">
        <f t="shared" ref="V158" si="865">AB158</f>
        <v>4.0000000000000001E-3</v>
      </c>
      <c r="W158" s="70">
        <f t="shared" ref="W158" si="866">-AA158*SIN(0.0026)+(AC158-390)*COS(0.0026)+390</f>
        <v>863.25896078023038</v>
      </c>
      <c r="X158" s="70">
        <f t="shared" ref="X158" si="867">AD158</f>
        <v>0</v>
      </c>
      <c r="Y158" s="70">
        <f t="shared" ref="Y158" si="868">AE158+0.0026</f>
        <v>2.5999999999999999E-3</v>
      </c>
      <c r="Z158" s="70">
        <f t="shared" ref="Z158" si="869">AF158</f>
        <v>0</v>
      </c>
      <c r="AA158" s="66">
        <v>-4.0000000000000001E-3</v>
      </c>
      <c r="AB158" s="66">
        <v>4.0000000000000001E-3</v>
      </c>
      <c r="AC158" s="66">
        <v>863.26054999999997</v>
      </c>
      <c r="AD158" s="66">
        <v>0</v>
      </c>
      <c r="AE158" s="66">
        <v>0</v>
      </c>
      <c r="AF158" s="66">
        <v>0</v>
      </c>
      <c r="AG158" s="69">
        <f t="shared" ref="AG158" si="870">U158*COS(0.0026)+(W158-395)*SIN(0.0026)</f>
        <v>2.4439438380382987</v>
      </c>
      <c r="AH158" s="69">
        <f t="shared" ref="AH158" si="871">V158</f>
        <v>4.0000000000000001E-3</v>
      </c>
      <c r="AI158" s="69">
        <f t="shared" ref="AI158" si="872">-U158*SIN(0.0026)+(W158-395)*COS(0.0026)+395</f>
        <v>863.25418923167854</v>
      </c>
      <c r="AJ158" s="69">
        <f t="shared" ref="AJ158" si="873">X158</f>
        <v>0</v>
      </c>
      <c r="AK158" s="69">
        <f t="shared" ref="AK158" si="874">Y158+0.0026</f>
        <v>5.1999999999999998E-3</v>
      </c>
      <c r="AL158" s="69">
        <f t="shared" ref="AL158" si="875">Z158</f>
        <v>0</v>
      </c>
      <c r="AM158" s="69">
        <f t="shared" ref="AM158" si="876">O158*COS(2.28586*PI()/180)+(Q158+195.2)*SIN(2.28586*PI()/180)+5.8015</f>
        <v>49.21886795270413</v>
      </c>
      <c r="AN158" s="69">
        <f t="shared" ref="AN158" si="877">P158</f>
        <v>4.0000000000000001E-3</v>
      </c>
      <c r="AO158" s="69">
        <f t="shared" ref="AO158" si="878">-O158*SIN(2.28586*PI()/180)+(Q158+195.2)*COS(2.28586*PI()/180)+205.9712</f>
        <v>1263.5399908409272</v>
      </c>
      <c r="AP158" s="69">
        <f t="shared" ref="AP158" si="879">R158</f>
        <v>0</v>
      </c>
      <c r="AQ158" s="69">
        <f t="shared" ref="AQ158" si="880">S158+2.28586*PI()/180</f>
        <v>4.2495783239637576E-2</v>
      </c>
      <c r="AR158" s="69">
        <f t="shared" ref="AR158" si="881">T158</f>
        <v>0</v>
      </c>
      <c r="AS158" s="69">
        <f t="shared" ref="AS158" si="882">AM158</f>
        <v>49.21886795270413</v>
      </c>
      <c r="AT158" s="69">
        <f t="shared" ref="AT158" si="883">AN158*COS(0.02092*PI()/180)-AO158*SIN(0.02092*PI()/180)-2.4386</f>
        <v>-2.8959473498568906</v>
      </c>
      <c r="AU158" s="69">
        <f t="shared" ref="AU158" si="884">AN158*SIN(0.02092*PI()/180)+AO158*COS(0.02092*PI()/180)+1994.492</f>
        <v>3258.0319080771815</v>
      </c>
      <c r="AV158" s="69">
        <f t="shared" ref="AV158" si="885">AP158+0.000365</f>
        <v>3.6499999999999998E-4</v>
      </c>
      <c r="AW158" s="69">
        <f t="shared" ref="AW158" si="886">AQ158</f>
        <v>4.2495783239637576E-2</v>
      </c>
      <c r="AX158" s="69">
        <f t="shared" ref="AX158" si="887">AR158</f>
        <v>0</v>
      </c>
      <c r="AY158" s="69">
        <f t="shared" ref="AY158" si="888">(AM158+17.5)*COS(-0.483808*PI()/180)+(AO158-1338.818)*SIN(-0.483808*PI()/180)</f>
        <v>67.352132535738818</v>
      </c>
      <c r="AZ158" s="69">
        <f t="shared" ref="AZ158" si="889">AN158+0.11</f>
        <v>0.114</v>
      </c>
      <c r="BA158" s="69">
        <f t="shared" ref="BA158" si="890">-(AM158+17.5)*SIN(-0.483808*PI()/180)+(AO158-1338.818)*COS(-0.483808*PI()/180)</f>
        <v>-74.711955179422844</v>
      </c>
      <c r="BB158" s="69">
        <f t="shared" ref="BB158" si="891">AP158</f>
        <v>0</v>
      </c>
      <c r="BC158" s="69">
        <f t="shared" ref="BC158" si="892">AQ158-0.483808*PI()/180</f>
        <v>3.4051740692148849E-2</v>
      </c>
      <c r="BD158" s="69">
        <f t="shared" ref="BD158" si="893">AR158</f>
        <v>0</v>
      </c>
      <c r="BE158" s="21"/>
    </row>
    <row r="159" spans="1:57">
      <c r="A159" t="str">
        <f t="shared" si="635"/>
        <v>DPS-T4.3259.T6HED</v>
      </c>
      <c r="B159" t="str">
        <f t="shared" si="598"/>
        <v>HED_XTD6_DPS-T4</v>
      </c>
      <c r="C159" s="2" t="s">
        <v>412</v>
      </c>
      <c r="D159" s="2" t="s">
        <v>411</v>
      </c>
      <c r="E159" s="80" t="s">
        <v>408</v>
      </c>
      <c r="F159" s="80" t="s">
        <v>408</v>
      </c>
      <c r="G159" s="2" t="s">
        <v>113</v>
      </c>
      <c r="H159" s="80" t="s">
        <v>180</v>
      </c>
      <c r="I159" s="21"/>
      <c r="J159" s="21"/>
      <c r="K159" s="2">
        <v>73</v>
      </c>
      <c r="L159" s="21" t="s">
        <v>394</v>
      </c>
      <c r="M159" s="21"/>
      <c r="N159" s="21"/>
      <c r="O159" s="69">
        <f t="shared" si="744"/>
        <v>1.204351653942715</v>
      </c>
      <c r="P159" s="69">
        <f t="shared" si="745"/>
        <v>4.0000000000000001E-3</v>
      </c>
      <c r="Q159" s="69">
        <f t="shared" si="746"/>
        <v>864.36495704195249</v>
      </c>
      <c r="R159" s="69">
        <f t="shared" si="747"/>
        <v>0</v>
      </c>
      <c r="S159" s="69">
        <f t="shared" si="748"/>
        <v>2.5999999999999999E-3</v>
      </c>
      <c r="T159" s="69">
        <f t="shared" si="749"/>
        <v>0</v>
      </c>
      <c r="U159" s="70">
        <f t="shared" si="750"/>
        <v>1.229351653942715</v>
      </c>
      <c r="V159" s="70">
        <f t="shared" si="751"/>
        <v>4.0000000000000001E-3</v>
      </c>
      <c r="W159" s="70">
        <f t="shared" si="752"/>
        <v>864.36495704195249</v>
      </c>
      <c r="X159" s="70">
        <f t="shared" si="753"/>
        <v>0</v>
      </c>
      <c r="Y159" s="70">
        <f t="shared" si="754"/>
        <v>2.5999999999999999E-3</v>
      </c>
      <c r="Z159" s="70">
        <f t="shared" si="755"/>
        <v>0</v>
      </c>
      <c r="AA159" s="66">
        <v>-4.0000000000000001E-3</v>
      </c>
      <c r="AB159" s="66">
        <v>4.0000000000000001E-3</v>
      </c>
      <c r="AC159" s="66">
        <v>864.36654999999996</v>
      </c>
      <c r="AD159" s="66">
        <v>0</v>
      </c>
      <c r="AE159" s="66">
        <v>0</v>
      </c>
      <c r="AF159" s="66">
        <v>0</v>
      </c>
      <c r="AG159" s="69">
        <f t="shared" si="756"/>
        <v>2.4496950121195926</v>
      </c>
      <c r="AH159" s="69">
        <f t="shared" si="757"/>
        <v>4.0000000000000001E-3</v>
      </c>
      <c r="AI159" s="69">
        <f t="shared" si="758"/>
        <v>864.36017427859224</v>
      </c>
      <c r="AJ159" s="69">
        <f t="shared" si="759"/>
        <v>0</v>
      </c>
      <c r="AK159" s="69">
        <f t="shared" si="760"/>
        <v>5.1999999999999998E-3</v>
      </c>
      <c r="AL159" s="69">
        <f t="shared" si="761"/>
        <v>0</v>
      </c>
      <c r="AM159" s="69">
        <f t="shared" si="762"/>
        <v>49.265854143992421</v>
      </c>
      <c r="AN159" s="69">
        <f t="shared" si="763"/>
        <v>4.0000000000000001E-3</v>
      </c>
      <c r="AO159" s="69">
        <f t="shared" si="764"/>
        <v>1264.6449923331561</v>
      </c>
      <c r="AP159" s="69">
        <f t="shared" si="765"/>
        <v>0</v>
      </c>
      <c r="AQ159" s="69">
        <f t="shared" si="766"/>
        <v>4.2495783239637576E-2</v>
      </c>
      <c r="AR159" s="69">
        <f t="shared" si="767"/>
        <v>0</v>
      </c>
      <c r="AS159" s="69">
        <f t="shared" si="768"/>
        <v>49.265854143992421</v>
      </c>
      <c r="AT159" s="69">
        <f t="shared" si="769"/>
        <v>-2.8963508111746394</v>
      </c>
      <c r="AU159" s="69">
        <f t="shared" si="770"/>
        <v>3259.1369094957536</v>
      </c>
      <c r="AV159" s="69">
        <f t="shared" si="771"/>
        <v>3.6499999999999998E-4</v>
      </c>
      <c r="AW159" s="69">
        <f t="shared" si="772"/>
        <v>4.2495783239637576E-2</v>
      </c>
      <c r="AX159" s="69">
        <f t="shared" si="773"/>
        <v>0</v>
      </c>
      <c r="AY159" s="69">
        <f t="shared" si="774"/>
        <v>67.389786483202414</v>
      </c>
      <c r="AZ159" s="69">
        <f t="shared" si="775"/>
        <v>0.114</v>
      </c>
      <c r="BA159" s="69">
        <f t="shared" si="776"/>
        <v>-73.606596332604198</v>
      </c>
      <c r="BB159" s="69">
        <f t="shared" si="777"/>
        <v>0</v>
      </c>
      <c r="BC159" s="69">
        <f t="shared" si="778"/>
        <v>3.4051740692148849E-2</v>
      </c>
      <c r="BD159" s="69">
        <f t="shared" si="779"/>
        <v>0</v>
      </c>
      <c r="BE159" s="21"/>
    </row>
    <row r="160" spans="1:57">
      <c r="A160" t="str">
        <f t="shared" si="635"/>
        <v>XGM.3261.T6HED</v>
      </c>
      <c r="B160" t="str">
        <f t="shared" si="598"/>
        <v>HED_XTD6_XGM</v>
      </c>
      <c r="C160" s="2" t="s">
        <v>412</v>
      </c>
      <c r="D160" s="2" t="s">
        <v>411</v>
      </c>
      <c r="E160" s="80" t="s">
        <v>408</v>
      </c>
      <c r="F160" s="80" t="s">
        <v>408</v>
      </c>
      <c r="G160" s="2" t="s">
        <v>78</v>
      </c>
      <c r="H160" s="80"/>
      <c r="I160" s="21"/>
      <c r="J160" s="21"/>
      <c r="K160" s="2">
        <v>74</v>
      </c>
      <c r="L160" s="21" t="s">
        <v>395</v>
      </c>
      <c r="M160" s="21"/>
      <c r="N160" s="21"/>
      <c r="O160" s="69">
        <f t="shared" si="744"/>
        <v>1.2090614186363755</v>
      </c>
      <c r="P160" s="69">
        <f t="shared" si="745"/>
        <v>4.0000000000000001E-3</v>
      </c>
      <c r="Q160" s="69">
        <f t="shared" si="746"/>
        <v>866.17640091925477</v>
      </c>
      <c r="R160" s="69">
        <f t="shared" si="747"/>
        <v>0</v>
      </c>
      <c r="S160" s="69">
        <f t="shared" si="748"/>
        <v>2.5999999999999999E-3</v>
      </c>
      <c r="T160" s="69">
        <f t="shared" si="749"/>
        <v>0</v>
      </c>
      <c r="U160" s="70">
        <f t="shared" si="750"/>
        <v>1.2340614186363754</v>
      </c>
      <c r="V160" s="70">
        <f t="shared" si="751"/>
        <v>4.0000000000000001E-3</v>
      </c>
      <c r="W160" s="70">
        <f t="shared" si="752"/>
        <v>866.17640091925477</v>
      </c>
      <c r="X160" s="70">
        <f t="shared" si="753"/>
        <v>0</v>
      </c>
      <c r="Y160" s="70">
        <f t="shared" si="754"/>
        <v>2.5999999999999999E-3</v>
      </c>
      <c r="Z160" s="70">
        <f t="shared" si="755"/>
        <v>0</v>
      </c>
      <c r="AA160" s="66">
        <v>-4.0000000000000001E-3</v>
      </c>
      <c r="AB160" s="66">
        <v>4.0000000000000001E-3</v>
      </c>
      <c r="AC160" s="66">
        <v>866.17799999999977</v>
      </c>
      <c r="AD160" s="66">
        <v>0</v>
      </c>
      <c r="AE160" s="66">
        <v>0</v>
      </c>
      <c r="AF160" s="66">
        <v>0</v>
      </c>
      <c r="AG160" s="69">
        <f t="shared" si="756"/>
        <v>2.4591145096689218</v>
      </c>
      <c r="AH160" s="69">
        <f t="shared" si="757"/>
        <v>4.0000000000000001E-3</v>
      </c>
      <c r="AI160" s="69">
        <f t="shared" si="758"/>
        <v>866.17159978784332</v>
      </c>
      <c r="AJ160" s="69">
        <f t="shared" si="759"/>
        <v>0</v>
      </c>
      <c r="AK160" s="69">
        <f t="shared" si="760"/>
        <v>5.1999999999999998E-3</v>
      </c>
      <c r="AL160" s="69">
        <f t="shared" si="761"/>
        <v>0</v>
      </c>
      <c r="AM160" s="69">
        <f t="shared" si="762"/>
        <v>49.342809963349708</v>
      </c>
      <c r="AN160" s="69">
        <f t="shared" si="763"/>
        <v>4.0000000000000001E-3</v>
      </c>
      <c r="AO160" s="69">
        <f t="shared" si="764"/>
        <v>1266.4548069381271</v>
      </c>
      <c r="AP160" s="69">
        <f t="shared" si="765"/>
        <v>0</v>
      </c>
      <c r="AQ160" s="69">
        <f t="shared" si="766"/>
        <v>4.2495783239637576E-2</v>
      </c>
      <c r="AR160" s="69">
        <f t="shared" si="767"/>
        <v>0</v>
      </c>
      <c r="AS160" s="69">
        <f t="shared" si="768"/>
        <v>49.342809963349708</v>
      </c>
      <c r="AT160" s="69">
        <f t="shared" si="769"/>
        <v>-2.8970116158799164</v>
      </c>
      <c r="AU160" s="69">
        <f t="shared" si="770"/>
        <v>3260.946723980087</v>
      </c>
      <c r="AV160" s="69">
        <f t="shared" si="771"/>
        <v>3.6499999999999998E-4</v>
      </c>
      <c r="AW160" s="69">
        <f t="shared" si="772"/>
        <v>4.2495783239637576E-2</v>
      </c>
      <c r="AX160" s="69">
        <f t="shared" si="773"/>
        <v>0</v>
      </c>
      <c r="AY160" s="69">
        <f t="shared" si="774"/>
        <v>67.451457589109225</v>
      </c>
      <c r="AZ160" s="69">
        <f t="shared" si="775"/>
        <v>0.114</v>
      </c>
      <c r="BA160" s="69">
        <f t="shared" si="776"/>
        <v>-71.796196438327868</v>
      </c>
      <c r="BB160" s="69">
        <f t="shared" si="777"/>
        <v>0</v>
      </c>
      <c r="BC160" s="69">
        <f t="shared" si="778"/>
        <v>3.4051740692148849E-2</v>
      </c>
      <c r="BD160" s="69">
        <f t="shared" si="779"/>
        <v>0</v>
      </c>
      <c r="BE160" s="21"/>
    </row>
    <row r="161" spans="1:57">
      <c r="A161" t="str">
        <f t="shared" si="635"/>
        <v>PIPE.3262.T6HED</v>
      </c>
      <c r="B161" t="str">
        <f t="shared" si="598"/>
        <v>HED_XTD6_PIPE</v>
      </c>
      <c r="C161" s="2" t="s">
        <v>412</v>
      </c>
      <c r="D161" s="2" t="s">
        <v>411</v>
      </c>
      <c r="E161" s="80" t="s">
        <v>408</v>
      </c>
      <c r="F161" s="80" t="s">
        <v>408</v>
      </c>
      <c r="G161" s="2" t="s">
        <v>148</v>
      </c>
      <c r="H161" s="80"/>
      <c r="I161" s="21"/>
      <c r="J161" s="21"/>
      <c r="K161" s="2">
        <v>73</v>
      </c>
      <c r="L161" s="21" t="s">
        <v>396</v>
      </c>
      <c r="M161" s="21"/>
      <c r="N161" s="21"/>
      <c r="O161" s="69">
        <f t="shared" si="744"/>
        <v>1.2124700147960208</v>
      </c>
      <c r="P161" s="69">
        <f t="shared" si="745"/>
        <v>4.0000000000000001E-3</v>
      </c>
      <c r="Q161" s="69">
        <f t="shared" si="746"/>
        <v>867.48739648807725</v>
      </c>
      <c r="R161" s="69">
        <f t="shared" si="747"/>
        <v>0</v>
      </c>
      <c r="S161" s="69">
        <f t="shared" si="748"/>
        <v>2.5999999999999999E-3</v>
      </c>
      <c r="T161" s="69">
        <f t="shared" si="749"/>
        <v>0</v>
      </c>
      <c r="U161" s="70">
        <f t="shared" si="750"/>
        <v>1.2374700147960207</v>
      </c>
      <c r="V161" s="70">
        <f t="shared" si="751"/>
        <v>4.0000000000000001E-3</v>
      </c>
      <c r="W161" s="70">
        <f t="shared" si="752"/>
        <v>867.48739648807725</v>
      </c>
      <c r="X161" s="70">
        <f t="shared" si="753"/>
        <v>0</v>
      </c>
      <c r="Y161" s="70">
        <f t="shared" si="754"/>
        <v>2.5999999999999999E-3</v>
      </c>
      <c r="Z161" s="70">
        <f t="shared" si="755"/>
        <v>0</v>
      </c>
      <c r="AA161" s="66">
        <v>-4.0000000000000001E-3</v>
      </c>
      <c r="AB161" s="66">
        <v>4.0000000000000001E-3</v>
      </c>
      <c r="AC161" s="66">
        <v>867.48899999999981</v>
      </c>
      <c r="AD161" s="66">
        <v>0</v>
      </c>
      <c r="AE161" s="66">
        <v>0</v>
      </c>
      <c r="AF161" s="66">
        <v>0</v>
      </c>
      <c r="AG161" s="69">
        <f t="shared" si="756"/>
        <v>2.4659316789461156</v>
      </c>
      <c r="AH161" s="69">
        <f t="shared" si="757"/>
        <v>4.0000000000000001E-3</v>
      </c>
      <c r="AI161" s="69">
        <f t="shared" si="758"/>
        <v>867.48258206316325</v>
      </c>
      <c r="AJ161" s="69">
        <f t="shared" si="759"/>
        <v>0</v>
      </c>
      <c r="AK161" s="69">
        <f t="shared" si="760"/>
        <v>5.1999999999999998E-3</v>
      </c>
      <c r="AL161" s="69">
        <f t="shared" si="761"/>
        <v>0</v>
      </c>
      <c r="AM161" s="69">
        <f t="shared" si="762"/>
        <v>49.398505168393967</v>
      </c>
      <c r="AN161" s="69">
        <f t="shared" si="763"/>
        <v>4.0000000000000001E-3</v>
      </c>
      <c r="AO161" s="69">
        <f t="shared" si="764"/>
        <v>1267.7646233543226</v>
      </c>
      <c r="AP161" s="69">
        <f t="shared" si="765"/>
        <v>0</v>
      </c>
      <c r="AQ161" s="69">
        <f t="shared" si="766"/>
        <v>4.2495783239637576E-2</v>
      </c>
      <c r="AR161" s="69">
        <f t="shared" si="767"/>
        <v>0</v>
      </c>
      <c r="AS161" s="69">
        <f t="shared" si="768"/>
        <v>49.398505168393967</v>
      </c>
      <c r="AT161" s="69">
        <f t="shared" si="769"/>
        <v>-2.8974898598108103</v>
      </c>
      <c r="AU161" s="69">
        <f t="shared" si="770"/>
        <v>3262.2565403089739</v>
      </c>
      <c r="AV161" s="69">
        <f t="shared" si="771"/>
        <v>3.6499999999999998E-4</v>
      </c>
      <c r="AW161" s="69">
        <f t="shared" si="772"/>
        <v>4.2495783239637576E-2</v>
      </c>
      <c r="AX161" s="69">
        <f t="shared" si="773"/>
        <v>0</v>
      </c>
      <c r="AY161" s="69">
        <f t="shared" si="774"/>
        <v>67.49609079446617</v>
      </c>
      <c r="AZ161" s="69">
        <f t="shared" si="775"/>
        <v>0.114</v>
      </c>
      <c r="BA161" s="69">
        <f t="shared" si="776"/>
        <v>-70.485956430932475</v>
      </c>
      <c r="BB161" s="69">
        <f t="shared" si="777"/>
        <v>0</v>
      </c>
      <c r="BC161" s="69">
        <f t="shared" si="778"/>
        <v>3.4051740692148849E-2</v>
      </c>
      <c r="BD161" s="69">
        <f t="shared" si="779"/>
        <v>0</v>
      </c>
      <c r="BE161" s="21"/>
    </row>
    <row r="162" spans="1:57">
      <c r="A162" t="str">
        <f t="shared" si="635"/>
        <v>PIPE.3266.T6HED</v>
      </c>
      <c r="B162" t="str">
        <f t="shared" si="598"/>
        <v>HED_XTD6_PIPE</v>
      </c>
      <c r="C162" s="2" t="s">
        <v>412</v>
      </c>
      <c r="D162" s="2" t="s">
        <v>411</v>
      </c>
      <c r="E162" s="80" t="s">
        <v>408</v>
      </c>
      <c r="F162" s="80" t="s">
        <v>408</v>
      </c>
      <c r="G162" s="2" t="s">
        <v>148</v>
      </c>
      <c r="H162" s="80"/>
      <c r="I162" s="21"/>
      <c r="J162" s="21"/>
      <c r="K162" s="2">
        <v>73</v>
      </c>
      <c r="L162" s="21" t="s">
        <v>326</v>
      </c>
      <c r="M162" s="21"/>
      <c r="N162" s="21"/>
      <c r="O162" s="69">
        <f t="shared" si="744"/>
        <v>1.2228700030786914</v>
      </c>
      <c r="P162" s="69">
        <f t="shared" si="745"/>
        <v>4.0000000000000001E-3</v>
      </c>
      <c r="Q162" s="69">
        <f t="shared" si="746"/>
        <v>871.48738296808483</v>
      </c>
      <c r="R162" s="69">
        <f t="shared" si="747"/>
        <v>0</v>
      </c>
      <c r="S162" s="69">
        <f t="shared" si="748"/>
        <v>2.5999999999999999E-3</v>
      </c>
      <c r="T162" s="69">
        <f t="shared" si="749"/>
        <v>0</v>
      </c>
      <c r="U162" s="70">
        <f t="shared" si="750"/>
        <v>1.2478700030786913</v>
      </c>
      <c r="V162" s="70">
        <f t="shared" si="751"/>
        <v>4.0000000000000001E-3</v>
      </c>
      <c r="W162" s="70">
        <f t="shared" si="752"/>
        <v>871.48738296808483</v>
      </c>
      <c r="X162" s="70">
        <f t="shared" si="753"/>
        <v>0</v>
      </c>
      <c r="Y162" s="70">
        <f t="shared" si="754"/>
        <v>2.5999999999999999E-3</v>
      </c>
      <c r="Z162" s="70">
        <f t="shared" si="755"/>
        <v>0</v>
      </c>
      <c r="AA162" s="66">
        <v>-4.0000000000000001E-3</v>
      </c>
      <c r="AB162" s="66">
        <v>4.0000000000000001E-3</v>
      </c>
      <c r="AC162" s="66">
        <v>871.48899999999981</v>
      </c>
      <c r="AD162" s="66">
        <v>0</v>
      </c>
      <c r="AE162" s="66">
        <v>0</v>
      </c>
      <c r="AF162" s="66">
        <v>0</v>
      </c>
      <c r="AG162" s="69">
        <f t="shared" si="756"/>
        <v>2.4867315852075755</v>
      </c>
      <c r="AH162" s="69">
        <f t="shared" si="757"/>
        <v>4.0000000000000001E-3</v>
      </c>
      <c r="AI162" s="69">
        <f t="shared" si="758"/>
        <v>871.48252798328508</v>
      </c>
      <c r="AJ162" s="69">
        <f t="shared" si="759"/>
        <v>0</v>
      </c>
      <c r="AK162" s="69">
        <f t="shared" si="760"/>
        <v>5.1999999999999998E-3</v>
      </c>
      <c r="AL162" s="69">
        <f t="shared" si="761"/>
        <v>0</v>
      </c>
      <c r="AM162" s="69">
        <f t="shared" si="762"/>
        <v>49.568437144120161</v>
      </c>
      <c r="AN162" s="69">
        <f t="shared" si="763"/>
        <v>4.0000000000000001E-3</v>
      </c>
      <c r="AO162" s="69">
        <f t="shared" si="764"/>
        <v>1271.7610121146442</v>
      </c>
      <c r="AP162" s="69">
        <f t="shared" si="765"/>
        <v>0</v>
      </c>
      <c r="AQ162" s="69">
        <f t="shared" si="766"/>
        <v>4.2495783239637576E-2</v>
      </c>
      <c r="AR162" s="69">
        <f t="shared" si="767"/>
        <v>0</v>
      </c>
      <c r="AS162" s="69">
        <f t="shared" si="768"/>
        <v>49.568437144120161</v>
      </c>
      <c r="AT162" s="69">
        <f t="shared" si="769"/>
        <v>-2.8989490327502279</v>
      </c>
      <c r="AU162" s="69">
        <f t="shared" si="770"/>
        <v>3266.2529288029064</v>
      </c>
      <c r="AV162" s="69">
        <f t="shared" si="771"/>
        <v>3.6499999999999998E-4</v>
      </c>
      <c r="AW162" s="69">
        <f t="shared" si="772"/>
        <v>4.2495783239637576E-2</v>
      </c>
      <c r="AX162" s="69">
        <f t="shared" si="773"/>
        <v>0</v>
      </c>
      <c r="AY162" s="69">
        <f t="shared" si="774"/>
        <v>67.632271436287525</v>
      </c>
      <c r="AZ162" s="69">
        <f t="shared" si="775"/>
        <v>0.114</v>
      </c>
      <c r="BA162" s="69">
        <f t="shared" si="776"/>
        <v>-66.488275248947986</v>
      </c>
      <c r="BB162" s="69">
        <f t="shared" si="777"/>
        <v>0</v>
      </c>
      <c r="BC162" s="69">
        <f t="shared" si="778"/>
        <v>3.4051740692148849E-2</v>
      </c>
      <c r="BD162" s="69">
        <f t="shared" si="779"/>
        <v>0</v>
      </c>
      <c r="BE162" s="21"/>
    </row>
    <row r="163" spans="1:57">
      <c r="A163" t="str">
        <f t="shared" si="635"/>
        <v>DPS-T5.3267.T6HED</v>
      </c>
      <c r="B163" t="str">
        <f t="shared" si="598"/>
        <v>HED_XTD6_DPS-T5</v>
      </c>
      <c r="C163" s="2" t="s">
        <v>412</v>
      </c>
      <c r="D163" s="2" t="s">
        <v>411</v>
      </c>
      <c r="E163" s="80" t="s">
        <v>408</v>
      </c>
      <c r="F163" s="80" t="s">
        <v>408</v>
      </c>
      <c r="G163" s="2" t="s">
        <v>113</v>
      </c>
      <c r="H163" s="80" t="s">
        <v>183</v>
      </c>
      <c r="I163" s="21"/>
      <c r="J163" s="21"/>
      <c r="K163" s="2">
        <v>73</v>
      </c>
      <c r="L163" s="21" t="s">
        <v>397</v>
      </c>
      <c r="M163" s="21"/>
      <c r="N163" s="21"/>
      <c r="O163" s="69">
        <f t="shared" si="744"/>
        <v>1.2243011714662408</v>
      </c>
      <c r="P163" s="69">
        <f t="shared" si="745"/>
        <v>4.0000000000000001E-3</v>
      </c>
      <c r="Q163" s="69">
        <f t="shared" si="746"/>
        <v>872.03783110756513</v>
      </c>
      <c r="R163" s="69">
        <f t="shared" si="747"/>
        <v>0</v>
      </c>
      <c r="S163" s="69">
        <f t="shared" si="748"/>
        <v>2.5999999999999999E-3</v>
      </c>
      <c r="T163" s="69">
        <f t="shared" si="749"/>
        <v>0</v>
      </c>
      <c r="U163" s="70">
        <f t="shared" si="750"/>
        <v>1.2493011714662408</v>
      </c>
      <c r="V163" s="70">
        <f t="shared" si="751"/>
        <v>4.0000000000000001E-3</v>
      </c>
      <c r="W163" s="70">
        <f t="shared" si="752"/>
        <v>872.03783110756513</v>
      </c>
      <c r="X163" s="70">
        <f t="shared" si="753"/>
        <v>0</v>
      </c>
      <c r="Y163" s="70">
        <f t="shared" si="754"/>
        <v>2.5999999999999999E-3</v>
      </c>
      <c r="Z163" s="70">
        <f t="shared" si="755"/>
        <v>0</v>
      </c>
      <c r="AA163" s="66">
        <v>-4.0000000000000001E-3</v>
      </c>
      <c r="AB163" s="66">
        <v>4.0000000000000001E-3</v>
      </c>
      <c r="AC163" s="67">
        <v>872.03944999999999</v>
      </c>
      <c r="AD163" s="66">
        <v>0</v>
      </c>
      <c r="AE163" s="66">
        <v>0</v>
      </c>
      <c r="AF163" s="66">
        <v>0</v>
      </c>
      <c r="AG163" s="69">
        <f t="shared" si="756"/>
        <v>2.4895939123079818</v>
      </c>
      <c r="AH163" s="69">
        <f t="shared" si="757"/>
        <v>4.0000000000000001E-3</v>
      </c>
      <c r="AI163" s="69">
        <f t="shared" si="758"/>
        <v>872.03297054121799</v>
      </c>
      <c r="AJ163" s="69">
        <f t="shared" si="759"/>
        <v>0</v>
      </c>
      <c r="AK163" s="69">
        <f t="shared" si="760"/>
        <v>5.1999999999999998E-3</v>
      </c>
      <c r="AL163" s="69">
        <f t="shared" si="761"/>
        <v>0</v>
      </c>
      <c r="AM163" s="69">
        <f t="shared" si="762"/>
        <v>49.591821908129788</v>
      </c>
      <c r="AN163" s="69">
        <f t="shared" si="763"/>
        <v>4.0000000000000001E-3</v>
      </c>
      <c r="AO163" s="69">
        <f t="shared" si="764"/>
        <v>1272.3109651629243</v>
      </c>
      <c r="AP163" s="69">
        <f t="shared" si="765"/>
        <v>0</v>
      </c>
      <c r="AQ163" s="69">
        <f t="shared" si="766"/>
        <v>4.2495783239637576E-2</v>
      </c>
      <c r="AR163" s="69">
        <f t="shared" si="767"/>
        <v>0</v>
      </c>
      <c r="AS163" s="69">
        <f t="shared" si="768"/>
        <v>49.591821908129788</v>
      </c>
      <c r="AT163" s="69">
        <f t="shared" si="769"/>
        <v>-2.8991498331863532</v>
      </c>
      <c r="AU163" s="69">
        <f t="shared" si="770"/>
        <v>3266.8028818145285</v>
      </c>
      <c r="AV163" s="69">
        <f t="shared" si="771"/>
        <v>3.6499999999999998E-4</v>
      </c>
      <c r="AW163" s="69">
        <f t="shared" si="772"/>
        <v>4.2495783239637576E-2</v>
      </c>
      <c r="AX163" s="69">
        <f t="shared" si="773"/>
        <v>0</v>
      </c>
      <c r="AY163" s="69">
        <f t="shared" si="774"/>
        <v>67.651011594860165</v>
      </c>
      <c r="AZ163" s="69">
        <f t="shared" si="775"/>
        <v>0.114</v>
      </c>
      <c r="BA163" s="69">
        <f t="shared" si="776"/>
        <v>-65.938144347291896</v>
      </c>
      <c r="BB163" s="69">
        <f t="shared" si="777"/>
        <v>0</v>
      </c>
      <c r="BC163" s="69">
        <f t="shared" si="778"/>
        <v>3.4051740692148849E-2</v>
      </c>
      <c r="BD163" s="69">
        <f t="shared" si="779"/>
        <v>0</v>
      </c>
      <c r="BE163" s="21"/>
    </row>
    <row r="164" spans="1:57">
      <c r="A164" t="str">
        <f t="shared" ref="A164" si="894">IF( H164="", CONCATENATE(G164,".",ROUND(AU164,0),".",C164),CONCATENATE(G164,"-",H164,".",ROUND(AU164,0),".",C164))</f>
        <v>DPS-T6.3268.T6HED</v>
      </c>
      <c r="B164" t="str">
        <f t="shared" ref="B164" si="895">IF( H164&gt;0, CONCATENATE(D164,"_",F164,"_",G164,"-",H164),CONCATENATE(D164,"_",F164,"_",G164) )</f>
        <v>HED_XTD6_DPS-T6</v>
      </c>
      <c r="C164" s="2" t="s">
        <v>412</v>
      </c>
      <c r="D164" s="2" t="s">
        <v>411</v>
      </c>
      <c r="E164" s="80" t="s">
        <v>408</v>
      </c>
      <c r="F164" s="80" t="s">
        <v>408</v>
      </c>
      <c r="G164" s="2" t="s">
        <v>113</v>
      </c>
      <c r="H164" s="80" t="s">
        <v>184</v>
      </c>
      <c r="I164" s="21"/>
      <c r="J164" s="21"/>
      <c r="K164" s="2">
        <v>73</v>
      </c>
      <c r="L164" s="21" t="s">
        <v>397</v>
      </c>
      <c r="M164" s="21"/>
      <c r="N164" s="21"/>
      <c r="O164" s="69">
        <f t="shared" ref="O164" si="896">U164-0.025</f>
        <v>1.2270273203947775</v>
      </c>
      <c r="P164" s="69">
        <f t="shared" ref="P164" si="897">V164</f>
        <v>4.0000000000000001E-3</v>
      </c>
      <c r="Q164" s="69">
        <f t="shared" ref="Q164" si="898">W164</f>
        <v>873.08634756356957</v>
      </c>
      <c r="R164" s="69">
        <f t="shared" ref="R164" si="899">X164</f>
        <v>0</v>
      </c>
      <c r="S164" s="69">
        <f t="shared" ref="S164" si="900">Y164</f>
        <v>2.5999999999999999E-3</v>
      </c>
      <c r="T164" s="69">
        <f t="shared" ref="T164" si="901">Z164</f>
        <v>0</v>
      </c>
      <c r="U164" s="70">
        <f t="shared" ref="U164" si="902">AA164*COS(0.0026)+(AC164-390)*SIN(0.0026)</f>
        <v>1.2520273203947774</v>
      </c>
      <c r="V164" s="70">
        <f t="shared" ref="V164" si="903">AB164</f>
        <v>4.0000000000000001E-3</v>
      </c>
      <c r="W164" s="70">
        <f t="shared" ref="W164" si="904">-AA164*SIN(0.0026)+(AC164-390)*COS(0.0026)+390</f>
        <v>873.08634756356957</v>
      </c>
      <c r="X164" s="70">
        <f t="shared" ref="X164" si="905">AD164</f>
        <v>0</v>
      </c>
      <c r="Y164" s="70">
        <f t="shared" ref="Y164" si="906">AE164+0.0026</f>
        <v>2.5999999999999999E-3</v>
      </c>
      <c r="Z164" s="70">
        <f t="shared" ref="Z164" si="907">AF164</f>
        <v>0</v>
      </c>
      <c r="AA164" s="66">
        <v>-4.0000000000000001E-3</v>
      </c>
      <c r="AB164" s="66">
        <v>4.0000000000000001E-3</v>
      </c>
      <c r="AC164" s="67">
        <v>873.08797000000004</v>
      </c>
      <c r="AD164" s="66">
        <v>0</v>
      </c>
      <c r="AE164" s="66">
        <v>0</v>
      </c>
      <c r="AF164" s="66">
        <v>0</v>
      </c>
      <c r="AG164" s="69">
        <f t="shared" ref="AG164" si="908">U164*COS(0.0026)+(W164-395)*SIN(0.0026)</f>
        <v>2.4950461917362983</v>
      </c>
      <c r="AH164" s="69">
        <f t="shared" ref="AH164" si="909">V164</f>
        <v>4.0000000000000001E-3</v>
      </c>
      <c r="AI164" s="69">
        <f t="shared" ref="AI164" si="910">-U164*SIN(0.0026)+(W164-395)*COS(0.0026)+395</f>
        <v>873.08147636525973</v>
      </c>
      <c r="AJ164" s="69">
        <f t="shared" ref="AJ164" si="911">X164</f>
        <v>0</v>
      </c>
      <c r="AK164" s="69">
        <f t="shared" ref="AK164" si="912">Y164+0.0026</f>
        <v>5.1999999999999998E-3</v>
      </c>
      <c r="AL164" s="69">
        <f t="shared" ref="AL164" si="913">Z164</f>
        <v>0</v>
      </c>
      <c r="AM164" s="69">
        <f t="shared" ref="AM164" si="914">O164*COS(2.28586*PI()/180)+(Q164+195.2)*SIN(2.28586*PI()/180)+5.8015</f>
        <v>49.636366176926899</v>
      </c>
      <c r="AN164" s="69">
        <f t="shared" ref="AN164" si="915">P164</f>
        <v>4.0000000000000001E-3</v>
      </c>
      <c r="AO164" s="69">
        <f t="shared" ref="AO164" si="916">-O164*SIN(2.28586*PI()/180)+(Q164+195.2)*COS(2.28586*PI()/180)+205.9712</f>
        <v>1273.3585385486674</v>
      </c>
      <c r="AP164" s="69">
        <f t="shared" ref="AP164" si="917">R164</f>
        <v>0</v>
      </c>
      <c r="AQ164" s="69">
        <f t="shared" ref="AQ164" si="918">S164+2.28586*PI()/180</f>
        <v>4.2495783239637576E-2</v>
      </c>
      <c r="AR164" s="69">
        <f t="shared" ref="AR164" si="919">T164</f>
        <v>0</v>
      </c>
      <c r="AS164" s="69">
        <f t="shared" ref="AS164" si="920">AM164</f>
        <v>49.636366176926899</v>
      </c>
      <c r="AT164" s="69">
        <f t="shared" ref="AT164" si="921">AN164*COS(0.02092*PI()/180)-AO164*SIN(0.02092*PI()/180)-2.4386</f>
        <v>-2.8995323261889627</v>
      </c>
      <c r="AU164" s="69">
        <f t="shared" ref="AU164" si="922">AN164*SIN(0.02092*PI()/180)+AO164*COS(0.02092*PI()/180)+1994.492</f>
        <v>3267.8504551304432</v>
      </c>
      <c r="AV164" s="69">
        <f t="shared" ref="AV164" si="923">AP164+0.000365</f>
        <v>3.6499999999999998E-4</v>
      </c>
      <c r="AW164" s="69">
        <f t="shared" ref="AW164" si="924">AQ164</f>
        <v>4.2495783239637576E-2</v>
      </c>
      <c r="AX164" s="69">
        <f t="shared" ref="AX164" si="925">AR164</f>
        <v>0</v>
      </c>
      <c r="AY164" s="69">
        <f t="shared" ref="AY164" si="926">(AM164+17.5)*COS(-0.483808*PI()/180)+(AO164-1338.818)*SIN(-0.483808*PI()/180)</f>
        <v>67.686708626500803</v>
      </c>
      <c r="AZ164" s="69">
        <f t="shared" ref="AZ164" si="927">AN164+0.11</f>
        <v>0.114</v>
      </c>
      <c r="BA164" s="69">
        <f t="shared" ref="BA164" si="928">-(AM164+17.5)*SIN(-0.483808*PI()/180)+(AO164-1338.818)*COS(-0.483808*PI()/180)</f>
        <v>-64.890232179058287</v>
      </c>
      <c r="BB164" s="69">
        <f t="shared" ref="BB164" si="929">AP164</f>
        <v>0</v>
      </c>
      <c r="BC164" s="69">
        <f t="shared" ref="BC164" si="930">AQ164-0.483808*PI()/180</f>
        <v>3.4051740692148849E-2</v>
      </c>
      <c r="BD164" s="69">
        <f t="shared" ref="BD164" si="931">AR164</f>
        <v>0</v>
      </c>
      <c r="BE164" s="21"/>
    </row>
    <row r="165" spans="1:57">
      <c r="A165" t="str">
        <f t="shared" si="635"/>
        <v>DPS-C4.3269.T6HED</v>
      </c>
      <c r="B165" t="str">
        <f t="shared" si="598"/>
        <v>HED_XTD6_DPS-C4</v>
      </c>
      <c r="C165" s="2" t="s">
        <v>412</v>
      </c>
      <c r="D165" s="2" t="s">
        <v>411</v>
      </c>
      <c r="E165" s="80" t="s">
        <v>408</v>
      </c>
      <c r="F165" s="80" t="s">
        <v>408</v>
      </c>
      <c r="G165" s="2" t="s">
        <v>113</v>
      </c>
      <c r="H165" s="80" t="s">
        <v>185</v>
      </c>
      <c r="I165" s="21"/>
      <c r="J165" s="21"/>
      <c r="K165" s="2">
        <v>73</v>
      </c>
      <c r="L165" s="21" t="s">
        <v>397</v>
      </c>
      <c r="M165" s="21"/>
      <c r="N165" s="21"/>
      <c r="O165" s="69">
        <f t="shared" si="744"/>
        <v>1.2295545955473786</v>
      </c>
      <c r="P165" s="69">
        <f t="shared" si="745"/>
        <v>4.0000000000000001E-3</v>
      </c>
      <c r="Q165" s="69">
        <f t="shared" si="746"/>
        <v>874.05837427811002</v>
      </c>
      <c r="R165" s="69">
        <f t="shared" si="747"/>
        <v>0</v>
      </c>
      <c r="S165" s="69">
        <f t="shared" si="748"/>
        <v>2.5999999999999999E-3</v>
      </c>
      <c r="T165" s="69">
        <f t="shared" si="749"/>
        <v>0</v>
      </c>
      <c r="U165" s="70">
        <f t="shared" si="750"/>
        <v>1.2545545955473785</v>
      </c>
      <c r="V165" s="70">
        <f t="shared" si="751"/>
        <v>4.0000000000000001E-3</v>
      </c>
      <c r="W165" s="70">
        <f t="shared" si="752"/>
        <v>874.05837427811002</v>
      </c>
      <c r="X165" s="70">
        <f t="shared" si="753"/>
        <v>0</v>
      </c>
      <c r="Y165" s="70">
        <f t="shared" si="754"/>
        <v>2.5999999999999999E-3</v>
      </c>
      <c r="Z165" s="70">
        <f t="shared" si="755"/>
        <v>0</v>
      </c>
      <c r="AA165" s="66">
        <v>-4.0000000000000001E-3</v>
      </c>
      <c r="AB165" s="66">
        <v>4.0000000000000001E-3</v>
      </c>
      <c r="AC165" s="67">
        <v>874.06000000000006</v>
      </c>
      <c r="AD165" s="66">
        <v>0</v>
      </c>
      <c r="AE165" s="66">
        <v>0</v>
      </c>
      <c r="AF165" s="66">
        <v>0</v>
      </c>
      <c r="AG165" s="69">
        <f t="shared" si="756"/>
        <v>2.5001007249571301</v>
      </c>
      <c r="AH165" s="69">
        <f t="shared" si="757"/>
        <v>4.0000000000000001E-3</v>
      </c>
      <c r="AI165" s="69">
        <f t="shared" si="758"/>
        <v>874.05349322344364</v>
      </c>
      <c r="AJ165" s="69">
        <f t="shared" si="759"/>
        <v>0</v>
      </c>
      <c r="AK165" s="69">
        <f t="shared" si="760"/>
        <v>5.1999999999999998E-3</v>
      </c>
      <c r="AL165" s="69">
        <f t="shared" si="761"/>
        <v>0</v>
      </c>
      <c r="AM165" s="69">
        <f t="shared" si="762"/>
        <v>49.677660921518182</v>
      </c>
      <c r="AN165" s="69">
        <f t="shared" si="763"/>
        <v>4.0000000000000001E-3</v>
      </c>
      <c r="AO165" s="69">
        <f t="shared" si="764"/>
        <v>1274.3296909903413</v>
      </c>
      <c r="AP165" s="69">
        <f t="shared" si="765"/>
        <v>0</v>
      </c>
      <c r="AQ165" s="69">
        <f t="shared" si="766"/>
        <v>4.2495783239637576E-2</v>
      </c>
      <c r="AR165" s="69">
        <f t="shared" si="767"/>
        <v>0</v>
      </c>
      <c r="AS165" s="69">
        <f t="shared" si="768"/>
        <v>49.677660921518182</v>
      </c>
      <c r="AT165" s="69">
        <f t="shared" si="769"/>
        <v>-2.8998869161570382</v>
      </c>
      <c r="AU165" s="69">
        <f t="shared" si="770"/>
        <v>3268.8216075073824</v>
      </c>
      <c r="AV165" s="69">
        <f t="shared" si="771"/>
        <v>3.6499999999999998E-4</v>
      </c>
      <c r="AW165" s="69">
        <f t="shared" si="772"/>
        <v>4.2495783239637576E-2</v>
      </c>
      <c r="AX165" s="69">
        <f t="shared" si="773"/>
        <v>0</v>
      </c>
      <c r="AY165" s="69">
        <f t="shared" si="774"/>
        <v>67.719801543818193</v>
      </c>
      <c r="AZ165" s="69">
        <f t="shared" si="775"/>
        <v>0.114</v>
      </c>
      <c r="BA165" s="69">
        <f t="shared" si="776"/>
        <v>-63.918765669227177</v>
      </c>
      <c r="BB165" s="69">
        <f t="shared" si="777"/>
        <v>0</v>
      </c>
      <c r="BC165" s="69">
        <f t="shared" si="778"/>
        <v>3.4051740692148849E-2</v>
      </c>
      <c r="BD165" s="69">
        <f t="shared" si="779"/>
        <v>0</v>
      </c>
      <c r="BE165" s="21"/>
    </row>
    <row r="166" spans="1:57">
      <c r="A166" t="str">
        <f t="shared" ref="A166" si="932">IF( H166="", CONCATENATE(G166,".",ROUND(AU166,0),".",C166),CONCATENATE(G166,"-",H166,".",ROUND(AU166,0),".",C166))</f>
        <v>DPS-T7.3270.T6HED</v>
      </c>
      <c r="B166" t="str">
        <f t="shared" ref="B166" si="933">IF( H166&gt;0, CONCATENATE(D166,"_",F166,"_",G166,"-",H166),CONCATENATE(D166,"_",F166,"_",G166) )</f>
        <v>HED_XTD6_DPS-T7</v>
      </c>
      <c r="C166" s="2" t="s">
        <v>412</v>
      </c>
      <c r="D166" s="2" t="s">
        <v>411</v>
      </c>
      <c r="E166" s="80" t="s">
        <v>408</v>
      </c>
      <c r="F166" s="80" t="s">
        <v>408</v>
      </c>
      <c r="G166" s="2" t="s">
        <v>113</v>
      </c>
      <c r="H166" s="80" t="s">
        <v>186</v>
      </c>
      <c r="I166" s="21"/>
      <c r="J166" s="21"/>
      <c r="K166" s="2">
        <v>73</v>
      </c>
      <c r="L166" s="21" t="s">
        <v>397</v>
      </c>
      <c r="M166" s="21"/>
      <c r="N166" s="21"/>
      <c r="O166" s="69">
        <f t="shared" ref="O166" si="934">U166-0.025</f>
        <v>1.2316474631894125</v>
      </c>
      <c r="P166" s="69">
        <f t="shared" ref="P166" si="935">V166</f>
        <v>4.0000000000000001E-3</v>
      </c>
      <c r="Q166" s="69">
        <f t="shared" ref="Q166" si="936">W166</f>
        <v>874.86332155738046</v>
      </c>
      <c r="R166" s="69">
        <f t="shared" ref="R166" si="937">X166</f>
        <v>0</v>
      </c>
      <c r="S166" s="69">
        <f t="shared" ref="S166" si="938">Y166</f>
        <v>2.5999999999999999E-3</v>
      </c>
      <c r="T166" s="69">
        <f t="shared" ref="T166" si="939">Z166</f>
        <v>0</v>
      </c>
      <c r="U166" s="70">
        <f t="shared" ref="U166" si="940">AA166*COS(0.0026)+(AC166-390)*SIN(0.0026)</f>
        <v>1.2566474631894125</v>
      </c>
      <c r="V166" s="70">
        <f t="shared" ref="V166" si="941">AB166</f>
        <v>4.0000000000000001E-3</v>
      </c>
      <c r="W166" s="70">
        <f t="shared" ref="W166" si="942">-AA166*SIN(0.0026)+(AC166-390)*COS(0.0026)+390</f>
        <v>874.86332155738046</v>
      </c>
      <c r="X166" s="70">
        <f t="shared" ref="X166" si="943">AD166</f>
        <v>0</v>
      </c>
      <c r="Y166" s="70">
        <f t="shared" ref="Y166" si="944">AE166+0.0026</f>
        <v>2.5999999999999999E-3</v>
      </c>
      <c r="Z166" s="70">
        <f t="shared" ref="Z166" si="945">AF166</f>
        <v>0</v>
      </c>
      <c r="AA166" s="66">
        <v>-4.0000000000000001E-3</v>
      </c>
      <c r="AB166" s="66">
        <v>4.0000000000000001E-3</v>
      </c>
      <c r="AC166" s="67">
        <v>874.86495000000002</v>
      </c>
      <c r="AD166" s="66">
        <v>0</v>
      </c>
      <c r="AE166" s="66">
        <v>0</v>
      </c>
      <c r="AF166" s="66">
        <v>0</v>
      </c>
      <c r="AG166" s="69">
        <f t="shared" ref="AG166" si="946">U166*COS(0.0026)+(W166-395)*SIN(0.0026)</f>
        <v>2.5042864460934204</v>
      </c>
      <c r="AH166" s="69">
        <f t="shared" ref="AH166" si="947">V166</f>
        <v>4.0000000000000001E-3</v>
      </c>
      <c r="AI166" s="69">
        <f t="shared" ref="AI166" si="948">-U166*SIN(0.0026)+(W166-395)*COS(0.0026)+395</f>
        <v>874.85843234054414</v>
      </c>
      <c r="AJ166" s="69">
        <f t="shared" ref="AJ166" si="949">X166</f>
        <v>0</v>
      </c>
      <c r="AK166" s="69">
        <f t="shared" ref="AK166" si="950">Y166+0.0026</f>
        <v>5.1999999999999998E-3</v>
      </c>
      <c r="AL166" s="69">
        <f t="shared" ref="AL166" si="951">Z166</f>
        <v>0</v>
      </c>
      <c r="AM166" s="69">
        <f t="shared" ref="AM166" si="952">O166*COS(2.28586*PI()/180)+(Q166+195.2)*SIN(2.28586*PI()/180)+5.8015</f>
        <v>49.711857607483381</v>
      </c>
      <c r="AN166" s="69">
        <f t="shared" ref="AN166" si="953">P166</f>
        <v>4.0000000000000001E-3</v>
      </c>
      <c r="AO166" s="69">
        <f t="shared" ref="AO166" si="954">-O166*SIN(2.28586*PI()/180)+(Q166+195.2)*COS(2.28586*PI()/180)+205.9712</f>
        <v>1275.1339142734964</v>
      </c>
      <c r="AP166" s="69">
        <f t="shared" ref="AP166" si="955">R166</f>
        <v>0</v>
      </c>
      <c r="AQ166" s="69">
        <f t="shared" ref="AQ166" si="956">S166+2.28586*PI()/180</f>
        <v>4.2495783239637576E-2</v>
      </c>
      <c r="AR166" s="69">
        <f t="shared" ref="AR166" si="957">T166</f>
        <v>0</v>
      </c>
      <c r="AS166" s="69">
        <f t="shared" ref="AS166" si="958">AM166</f>
        <v>49.711857607483381</v>
      </c>
      <c r="AT166" s="69">
        <f t="shared" ref="AT166" si="959">AN166*COS(0.02092*PI()/180)-AO166*SIN(0.02092*PI()/180)-2.4386</f>
        <v>-2.9001805564714345</v>
      </c>
      <c r="AU166" s="69">
        <f t="shared" ref="AU166" si="960">AN166*SIN(0.02092*PI()/180)+AO166*COS(0.02092*PI()/180)+1994.492</f>
        <v>3269.6258307369299</v>
      </c>
      <c r="AV166" s="69">
        <f t="shared" ref="AV166" si="961">AP166+0.000365</f>
        <v>3.6499999999999998E-4</v>
      </c>
      <c r="AW166" s="69">
        <f t="shared" ref="AW166" si="962">AQ166</f>
        <v>4.2495783239637576E-2</v>
      </c>
      <c r="AX166" s="69">
        <f t="shared" ref="AX166" si="963">AR166</f>
        <v>0</v>
      </c>
      <c r="AY166" s="69">
        <f t="shared" ref="AY166" si="964">(AM166+17.5)*COS(-0.483808*PI()/180)+(AO166-1338.818)*SIN(-0.483808*PI()/180)</f>
        <v>67.747206195726719</v>
      </c>
      <c r="AZ166" s="69">
        <f t="shared" ref="AZ166" si="965">AN166+0.11</f>
        <v>0.114</v>
      </c>
      <c r="BA166" s="69">
        <f t="shared" ref="BA166" si="966">-(AM166+17.5)*SIN(-0.483808*PI()/180)+(AO166-1338.818)*COS(-0.483808*PI()/180)</f>
        <v>-63.114282302367684</v>
      </c>
      <c r="BB166" s="69">
        <f t="shared" ref="BB166" si="967">AP166</f>
        <v>0</v>
      </c>
      <c r="BC166" s="69">
        <f t="shared" ref="BC166" si="968">AQ166-0.483808*PI()/180</f>
        <v>3.4051740692148849E-2</v>
      </c>
      <c r="BD166" s="69">
        <f t="shared" ref="BD166" si="969">AR166</f>
        <v>0</v>
      </c>
      <c r="BE166" s="21"/>
    </row>
    <row r="167" spans="1:57">
      <c r="A167" t="str">
        <f t="shared" si="635"/>
        <v>DPS-C5.3270.T6HED</v>
      </c>
      <c r="B167" t="str">
        <f t="shared" si="598"/>
        <v>HED_XTD6_DPS-C5</v>
      </c>
      <c r="C167" s="2" t="s">
        <v>412</v>
      </c>
      <c r="D167" s="2" t="s">
        <v>411</v>
      </c>
      <c r="E167" s="80" t="s">
        <v>408</v>
      </c>
      <c r="F167" s="80" t="s">
        <v>408</v>
      </c>
      <c r="G167" s="2" t="s">
        <v>113</v>
      </c>
      <c r="H167" s="80" t="s">
        <v>187</v>
      </c>
      <c r="I167" s="21"/>
      <c r="J167" s="21"/>
      <c r="K167" s="2">
        <v>73</v>
      </c>
      <c r="L167" s="21" t="s">
        <v>397</v>
      </c>
      <c r="M167" s="21"/>
      <c r="N167" s="21"/>
      <c r="O167" s="69">
        <f t="shared" si="744"/>
        <v>1.2337379908340826</v>
      </c>
      <c r="P167" s="69">
        <f t="shared" si="745"/>
        <v>4.0000000000000001E-3</v>
      </c>
      <c r="Q167" s="69">
        <f t="shared" si="746"/>
        <v>875.66736883969293</v>
      </c>
      <c r="R167" s="69">
        <f t="shared" si="747"/>
        <v>0</v>
      </c>
      <c r="S167" s="69">
        <f t="shared" si="748"/>
        <v>2.5999999999999999E-3</v>
      </c>
      <c r="T167" s="69">
        <f t="shared" si="749"/>
        <v>0</v>
      </c>
      <c r="U167" s="70">
        <f t="shared" si="750"/>
        <v>1.2587379908340826</v>
      </c>
      <c r="V167" s="70">
        <f t="shared" si="751"/>
        <v>4.0000000000000001E-3</v>
      </c>
      <c r="W167" s="70">
        <f t="shared" si="752"/>
        <v>875.66736883969293</v>
      </c>
      <c r="X167" s="70">
        <f t="shared" si="753"/>
        <v>0</v>
      </c>
      <c r="Y167" s="70">
        <f t="shared" si="754"/>
        <v>2.5999999999999999E-3</v>
      </c>
      <c r="Z167" s="70">
        <f t="shared" si="755"/>
        <v>0</v>
      </c>
      <c r="AA167" s="66">
        <v>-4.0000000000000001E-3</v>
      </c>
      <c r="AB167" s="66">
        <v>4.0000000000000001E-3</v>
      </c>
      <c r="AC167" s="67">
        <v>875.66899999999998</v>
      </c>
      <c r="AD167" s="66">
        <v>0</v>
      </c>
      <c r="AE167" s="66">
        <v>0</v>
      </c>
      <c r="AF167" s="66">
        <v>0</v>
      </c>
      <c r="AG167" s="69">
        <f t="shared" si="756"/>
        <v>2.5084674872508019</v>
      </c>
      <c r="AH167" s="69">
        <f t="shared" si="757"/>
        <v>4.0000000000000001E-3</v>
      </c>
      <c r="AI167" s="69">
        <f t="shared" si="758"/>
        <v>875.66247146981254</v>
      </c>
      <c r="AJ167" s="69">
        <f t="shared" si="759"/>
        <v>0</v>
      </c>
      <c r="AK167" s="69">
        <f t="shared" si="760"/>
        <v>5.1999999999999998E-3</v>
      </c>
      <c r="AL167" s="69">
        <f t="shared" si="761"/>
        <v>0</v>
      </c>
      <c r="AM167" s="69">
        <f t="shared" si="762"/>
        <v>49.746016058754037</v>
      </c>
      <c r="AN167" s="69">
        <f t="shared" si="763"/>
        <v>4.0000000000000001E-3</v>
      </c>
      <c r="AO167" s="69">
        <f t="shared" si="764"/>
        <v>1275.9372383691807</v>
      </c>
      <c r="AP167" s="69">
        <f t="shared" si="765"/>
        <v>0</v>
      </c>
      <c r="AQ167" s="69">
        <f t="shared" si="766"/>
        <v>4.2495783239637576E-2</v>
      </c>
      <c r="AR167" s="69">
        <f t="shared" si="767"/>
        <v>0</v>
      </c>
      <c r="AS167" s="69">
        <f t="shared" si="768"/>
        <v>49.746016058754037</v>
      </c>
      <c r="AT167" s="69">
        <f t="shared" si="769"/>
        <v>-2.9004738684719191</v>
      </c>
      <c r="AU167" s="69">
        <f t="shared" si="770"/>
        <v>3270.4291547790672</v>
      </c>
      <c r="AV167" s="69">
        <f t="shared" si="771"/>
        <v>3.6499999999999998E-4</v>
      </c>
      <c r="AW167" s="69">
        <f t="shared" si="772"/>
        <v>4.2495783239637576E-2</v>
      </c>
      <c r="AX167" s="69">
        <f t="shared" si="773"/>
        <v>0</v>
      </c>
      <c r="AY167" s="69">
        <f t="shared" si="774"/>
        <v>67.774580206990834</v>
      </c>
      <c r="AZ167" s="69">
        <f t="shared" si="775"/>
        <v>0.114</v>
      </c>
      <c r="BA167" s="69">
        <f t="shared" si="776"/>
        <v>-62.31069841377392</v>
      </c>
      <c r="BB167" s="69">
        <f t="shared" si="777"/>
        <v>0</v>
      </c>
      <c r="BC167" s="69">
        <f t="shared" si="778"/>
        <v>3.4051740692148849E-2</v>
      </c>
      <c r="BD167" s="69">
        <f t="shared" si="779"/>
        <v>0</v>
      </c>
      <c r="BE167" s="21"/>
    </row>
    <row r="168" spans="1:57">
      <c r="A168" t="str">
        <f t="shared" ref="A168" si="970">IF( H168="", CONCATENATE(G168,".",ROUND(AU168,0),".",C168),CONCATENATE(G168,"-",H168,".",ROUND(AU168,0),".",C168))</f>
        <v>DPS-T8.3271.T6HED</v>
      </c>
      <c r="B168" t="str">
        <f t="shared" ref="B168" si="971">IF( H168&gt;0, CONCATENATE(D168,"_",F168,"_",G168,"-",H168),CONCATENATE(D168,"_",F168,"_",G168) )</f>
        <v>HED_XTD6_DPS-T8</v>
      </c>
      <c r="C168" s="2" t="s">
        <v>412</v>
      </c>
      <c r="D168" s="2" t="s">
        <v>411</v>
      </c>
      <c r="E168" s="80" t="s">
        <v>408</v>
      </c>
      <c r="F168" s="80" t="s">
        <v>408</v>
      </c>
      <c r="G168" s="2" t="s">
        <v>113</v>
      </c>
      <c r="H168" s="80" t="s">
        <v>188</v>
      </c>
      <c r="I168" s="21"/>
      <c r="J168" s="21"/>
      <c r="K168" s="2">
        <v>73</v>
      </c>
      <c r="L168" s="21" t="s">
        <v>397</v>
      </c>
      <c r="M168" s="21"/>
      <c r="N168" s="21"/>
      <c r="O168" s="69">
        <f t="shared" ref="O168" si="972">U168-0.025</f>
        <v>1.2361002181726382</v>
      </c>
      <c r="P168" s="69">
        <f t="shared" ref="P168" si="973">V168</f>
        <v>4.0000000000000001E-3</v>
      </c>
      <c r="Q168" s="69">
        <f t="shared" ref="Q168" si="974">W168</f>
        <v>876.57591576879577</v>
      </c>
      <c r="R168" s="69">
        <f t="shared" ref="R168" si="975">X168</f>
        <v>0</v>
      </c>
      <c r="S168" s="69">
        <f t="shared" ref="S168" si="976">Y168</f>
        <v>2.5999999999999999E-3</v>
      </c>
      <c r="T168" s="69">
        <f t="shared" ref="T168" si="977">Z168</f>
        <v>0</v>
      </c>
      <c r="U168" s="70">
        <f t="shared" ref="U168" si="978">AA168*COS(0.0026)+(AC168-390)*SIN(0.0026)</f>
        <v>1.2611002181726381</v>
      </c>
      <c r="V168" s="70">
        <f t="shared" ref="V168" si="979">AB168</f>
        <v>4.0000000000000001E-3</v>
      </c>
      <c r="W168" s="70">
        <f t="shared" ref="W168" si="980">-AA168*SIN(0.0026)+(AC168-390)*COS(0.0026)+390</f>
        <v>876.57591576879577</v>
      </c>
      <c r="X168" s="70">
        <f t="shared" ref="X168" si="981">AD168</f>
        <v>0</v>
      </c>
      <c r="Y168" s="70">
        <f t="shared" ref="Y168" si="982">AE168+0.0026</f>
        <v>2.5999999999999999E-3</v>
      </c>
      <c r="Z168" s="70">
        <f t="shared" ref="Z168" si="983">AF168</f>
        <v>0</v>
      </c>
      <c r="AA168" s="66">
        <v>-4.0000000000000001E-3</v>
      </c>
      <c r="AB168" s="66">
        <v>4.0000000000000001E-3</v>
      </c>
      <c r="AC168" s="67">
        <v>876.57755000000009</v>
      </c>
      <c r="AD168" s="66">
        <v>0</v>
      </c>
      <c r="AE168" s="66">
        <v>0</v>
      </c>
      <c r="AF168" s="66">
        <v>0</v>
      </c>
      <c r="AG168" s="69">
        <f t="shared" ref="AG168" si="984">U168*COS(0.0026)+(W168-395)*SIN(0.0026)</f>
        <v>2.5131919259592648</v>
      </c>
      <c r="AH168" s="69">
        <f t="shared" ref="AH168" si="985">V168</f>
        <v>4.0000000000000001E-3</v>
      </c>
      <c r="AI168" s="69">
        <f t="shared" ref="AI168" si="986">-U168*SIN(0.0026)+(W168-395)*COS(0.0026)+395</f>
        <v>876.57100918624428</v>
      </c>
      <c r="AJ168" s="69">
        <f t="shared" ref="AJ168" si="987">X168</f>
        <v>0</v>
      </c>
      <c r="AK168" s="69">
        <f t="shared" ref="AK168" si="988">Y168+0.0026</f>
        <v>5.1999999999999998E-3</v>
      </c>
      <c r="AL168" s="69">
        <f t="shared" ref="AL168" si="989">Z168</f>
        <v>0</v>
      </c>
      <c r="AM168" s="69">
        <f t="shared" ref="AM168" si="990">O168*COS(2.28586*PI()/180)+(Q168+195.2)*SIN(2.28586*PI()/180)+5.8015</f>
        <v>49.784613982890548</v>
      </c>
      <c r="AN168" s="69">
        <f t="shared" ref="AN168" si="991">P168</f>
        <v>4.0000000000000001E-3</v>
      </c>
      <c r="AO168" s="69">
        <f t="shared" ref="AO168" si="992">-O168*SIN(2.28586*PI()/180)+(Q168+195.2)*COS(2.28586*PI()/180)+205.9712</f>
        <v>1276.8449681212282</v>
      </c>
      <c r="AP168" s="69">
        <f t="shared" ref="AP168" si="993">R168</f>
        <v>0</v>
      </c>
      <c r="AQ168" s="69">
        <f t="shared" ref="AQ168" si="994">S168+2.28586*PI()/180</f>
        <v>4.2495783239637576E-2</v>
      </c>
      <c r="AR168" s="69">
        <f t="shared" ref="AR168" si="995">T168</f>
        <v>0</v>
      </c>
      <c r="AS168" s="69">
        <f t="shared" ref="AS168" si="996">AM168</f>
        <v>49.784613982890548</v>
      </c>
      <c r="AT168" s="69">
        <f t="shared" ref="AT168" si="997">AN168*COS(0.02092*PI()/180)-AO168*SIN(0.02092*PI()/180)-2.4386</f>
        <v>-2.900805301365446</v>
      </c>
      <c r="AU168" s="69">
        <f t="shared" ref="AU168" si="998">AN168*SIN(0.02092*PI()/180)+AO168*COS(0.02092*PI()/180)+1994.492</f>
        <v>3271.3368844706074</v>
      </c>
      <c r="AV168" s="69">
        <f t="shared" ref="AV168" si="999">AP168+0.000365</f>
        <v>3.6499999999999998E-4</v>
      </c>
      <c r="AW168" s="69">
        <f t="shared" ref="AW168" si="1000">AQ168</f>
        <v>4.2495783239637576E-2</v>
      </c>
      <c r="AX168" s="69">
        <f t="shared" ref="AX168" si="1001">AR168</f>
        <v>0</v>
      </c>
      <c r="AY168" s="69">
        <f t="shared" ref="AY168" si="1002">(AM168+17.5)*COS(-0.483808*PI()/180)+(AO168-1338.818)*SIN(-0.483808*PI()/180)</f>
        <v>67.805511937522525</v>
      </c>
      <c r="AZ168" s="69">
        <f t="shared" ref="AZ168" si="1003">AN168+0.11</f>
        <v>0.114</v>
      </c>
      <c r="BA168" s="69">
        <f t="shared" ref="BA168" si="1004">-(AM168+17.5)*SIN(-0.483808*PI()/180)+(AO168-1338.818)*COS(-0.483808*PI()/180)</f>
        <v>-61.402675104300933</v>
      </c>
      <c r="BB168" s="69">
        <f t="shared" ref="BB168" si="1005">AP168</f>
        <v>0</v>
      </c>
      <c r="BC168" s="69">
        <f t="shared" ref="BC168" si="1006">AQ168-0.483808*PI()/180</f>
        <v>3.4051740692148849E-2</v>
      </c>
      <c r="BD168" s="69">
        <f t="shared" ref="BD168" si="1007">AR168</f>
        <v>0</v>
      </c>
      <c r="BE168" s="21"/>
    </row>
    <row r="169" spans="1:57">
      <c r="A169" t="str">
        <f t="shared" si="635"/>
        <v>DPS-C6.3272.T6HED</v>
      </c>
      <c r="B169" t="str">
        <f t="shared" si="598"/>
        <v>HED_XTD6_DPS-C6</v>
      </c>
      <c r="C169" s="2" t="s">
        <v>412</v>
      </c>
      <c r="D169" s="2" t="s">
        <v>411</v>
      </c>
      <c r="E169" s="80" t="s">
        <v>408</v>
      </c>
      <c r="F169" s="80" t="s">
        <v>408</v>
      </c>
      <c r="G169" s="2" t="s">
        <v>113</v>
      </c>
      <c r="H169" s="80" t="s">
        <v>189</v>
      </c>
      <c r="I169" s="21"/>
      <c r="J169" s="21"/>
      <c r="K169" s="2">
        <v>73</v>
      </c>
      <c r="L169" s="21" t="s">
        <v>397</v>
      </c>
      <c r="M169" s="21"/>
      <c r="N169" s="21"/>
      <c r="O169" s="69">
        <f t="shared" si="744"/>
        <v>1.2379551860827058</v>
      </c>
      <c r="P169" s="69">
        <f t="shared" si="745"/>
        <v>4.0000000000000001E-3</v>
      </c>
      <c r="Q169" s="69">
        <f t="shared" si="746"/>
        <v>877.28936335733624</v>
      </c>
      <c r="R169" s="69">
        <f t="shared" si="747"/>
        <v>0</v>
      </c>
      <c r="S169" s="69">
        <f t="shared" si="748"/>
        <v>2.5999999999999999E-3</v>
      </c>
      <c r="T169" s="69">
        <f t="shared" si="749"/>
        <v>0</v>
      </c>
      <c r="U169" s="70">
        <f t="shared" si="750"/>
        <v>1.2629551860827057</v>
      </c>
      <c r="V169" s="70">
        <f t="shared" si="751"/>
        <v>4.0000000000000001E-3</v>
      </c>
      <c r="W169" s="70">
        <f t="shared" si="752"/>
        <v>877.28936335733624</v>
      </c>
      <c r="X169" s="70">
        <f t="shared" si="753"/>
        <v>0</v>
      </c>
      <c r="Y169" s="70">
        <f t="shared" si="754"/>
        <v>2.5999999999999999E-3</v>
      </c>
      <c r="Z169" s="70">
        <f t="shared" si="755"/>
        <v>0</v>
      </c>
      <c r="AA169" s="66">
        <v>-4.0000000000000001E-3</v>
      </c>
      <c r="AB169" s="66">
        <v>4.0000000000000001E-3</v>
      </c>
      <c r="AC169" s="67">
        <v>877.29100000000005</v>
      </c>
      <c r="AD169" s="66">
        <v>0</v>
      </c>
      <c r="AE169" s="66">
        <v>0</v>
      </c>
      <c r="AF169" s="66">
        <v>0</v>
      </c>
      <c r="AG169" s="69">
        <f t="shared" si="756"/>
        <v>2.516901849239825</v>
      </c>
      <c r="AH169" s="69">
        <f t="shared" si="757"/>
        <v>4.0000000000000001E-3</v>
      </c>
      <c r="AI169" s="69">
        <f t="shared" si="758"/>
        <v>877.2844495404222</v>
      </c>
      <c r="AJ169" s="69">
        <f t="shared" si="759"/>
        <v>0</v>
      </c>
      <c r="AK169" s="69">
        <f t="shared" si="760"/>
        <v>5.1999999999999998E-3</v>
      </c>
      <c r="AL169" s="69">
        <f t="shared" si="761"/>
        <v>0</v>
      </c>
      <c r="AM169" s="69">
        <f t="shared" si="762"/>
        <v>49.814923474911019</v>
      </c>
      <c r="AN169" s="69">
        <f t="shared" si="763"/>
        <v>4.0000000000000001E-3</v>
      </c>
      <c r="AO169" s="69">
        <f t="shared" si="764"/>
        <v>1277.5577740114913</v>
      </c>
      <c r="AP169" s="69">
        <f t="shared" si="765"/>
        <v>0</v>
      </c>
      <c r="AQ169" s="69">
        <f t="shared" si="766"/>
        <v>4.2495783239637576E-2</v>
      </c>
      <c r="AR169" s="69">
        <f t="shared" si="767"/>
        <v>0</v>
      </c>
      <c r="AS169" s="69">
        <f t="shared" si="768"/>
        <v>49.814923474911019</v>
      </c>
      <c r="AT169" s="69">
        <f t="shared" si="769"/>
        <v>-2.9010655630988529</v>
      </c>
      <c r="AU169" s="69">
        <f t="shared" si="770"/>
        <v>3272.0496903133571</v>
      </c>
      <c r="AV169" s="69">
        <f t="shared" si="771"/>
        <v>3.6499999999999998E-4</v>
      </c>
      <c r="AW169" s="69">
        <f t="shared" si="772"/>
        <v>4.2495783239637576E-2</v>
      </c>
      <c r="AX169" s="69">
        <f t="shared" si="773"/>
        <v>0</v>
      </c>
      <c r="AY169" s="69">
        <f t="shared" si="774"/>
        <v>67.829801457249374</v>
      </c>
      <c r="AZ169" s="69">
        <f t="shared" si="775"/>
        <v>0.114</v>
      </c>
      <c r="BA169" s="69">
        <f t="shared" si="776"/>
        <v>-60.689638694479008</v>
      </c>
      <c r="BB169" s="69">
        <f t="shared" si="777"/>
        <v>0</v>
      </c>
      <c r="BC169" s="69">
        <f t="shared" si="778"/>
        <v>3.4051740692148849E-2</v>
      </c>
      <c r="BD169" s="69">
        <f t="shared" si="779"/>
        <v>0</v>
      </c>
      <c r="BE169" s="21"/>
    </row>
    <row r="170" spans="1:57">
      <c r="A170" s="51" t="str">
        <f t="shared" si="635"/>
        <v>PPU.3272.T6HED</v>
      </c>
      <c r="B170" t="str">
        <f t="shared" si="598"/>
        <v>HED_XTD6_PPU</v>
      </c>
      <c r="C170" s="2" t="s">
        <v>412</v>
      </c>
      <c r="D170" s="2" t="s">
        <v>411</v>
      </c>
      <c r="E170" s="80" t="s">
        <v>408</v>
      </c>
      <c r="F170" s="80" t="s">
        <v>408</v>
      </c>
      <c r="G170" s="2" t="s">
        <v>416</v>
      </c>
      <c r="H170" s="80"/>
      <c r="I170" s="21"/>
      <c r="J170" s="21"/>
      <c r="K170" s="2">
        <v>82</v>
      </c>
      <c r="L170" s="21" t="s">
        <v>398</v>
      </c>
      <c r="M170" s="21"/>
      <c r="N170" s="21"/>
      <c r="O170" s="69">
        <f t="shared" si="744"/>
        <v>1.2390159848875377</v>
      </c>
      <c r="P170" s="69">
        <f t="shared" si="745"/>
        <v>4.0000000000000001E-3</v>
      </c>
      <c r="Q170" s="69">
        <f t="shared" si="746"/>
        <v>877.69736197829673</v>
      </c>
      <c r="R170" s="69">
        <f t="shared" si="747"/>
        <v>0</v>
      </c>
      <c r="S170" s="69">
        <f t="shared" si="748"/>
        <v>2.5999999999999999E-3</v>
      </c>
      <c r="T170" s="69">
        <f t="shared" si="749"/>
        <v>0</v>
      </c>
      <c r="U170" s="70">
        <f t="shared" si="750"/>
        <v>1.2640159848875376</v>
      </c>
      <c r="V170" s="70">
        <f t="shared" si="751"/>
        <v>4.0000000000000001E-3</v>
      </c>
      <c r="W170" s="70">
        <f t="shared" si="752"/>
        <v>877.69736197829673</v>
      </c>
      <c r="X170" s="70">
        <f t="shared" si="753"/>
        <v>0</v>
      </c>
      <c r="Y170" s="70">
        <f t="shared" si="754"/>
        <v>2.5999999999999999E-3</v>
      </c>
      <c r="Z170" s="70">
        <f t="shared" si="755"/>
        <v>0</v>
      </c>
      <c r="AA170" s="66">
        <v>-4.0000000000000001E-3</v>
      </c>
      <c r="AB170" s="66">
        <v>4.0000000000000001E-3</v>
      </c>
      <c r="AC170" s="66">
        <v>877.69899999999984</v>
      </c>
      <c r="AD170" s="66">
        <v>0</v>
      </c>
      <c r="AE170" s="66">
        <v>0</v>
      </c>
      <c r="AF170" s="66">
        <v>0</v>
      </c>
      <c r="AG170" s="69">
        <f t="shared" si="756"/>
        <v>2.5190234396784925</v>
      </c>
      <c r="AH170" s="69">
        <f t="shared" si="757"/>
        <v>4.0000000000000001E-3</v>
      </c>
      <c r="AI170" s="69">
        <f t="shared" si="758"/>
        <v>877.69244402427432</v>
      </c>
      <c r="AJ170" s="69">
        <f t="shared" si="759"/>
        <v>0</v>
      </c>
      <c r="AK170" s="69">
        <f t="shared" si="760"/>
        <v>5.1999999999999998E-3</v>
      </c>
      <c r="AL170" s="69">
        <f t="shared" si="761"/>
        <v>0</v>
      </c>
      <c r="AM170" s="69">
        <f t="shared" si="762"/>
        <v>49.832256536435075</v>
      </c>
      <c r="AN170" s="69">
        <f t="shared" si="763"/>
        <v>4.0000000000000001E-3</v>
      </c>
      <c r="AO170" s="69">
        <f t="shared" si="764"/>
        <v>1277.9654056650438</v>
      </c>
      <c r="AP170" s="69">
        <f t="shared" si="765"/>
        <v>0</v>
      </c>
      <c r="AQ170" s="69">
        <f t="shared" si="766"/>
        <v>4.2495783239637576E-2</v>
      </c>
      <c r="AR170" s="69">
        <f t="shared" si="767"/>
        <v>0</v>
      </c>
      <c r="AS170" s="69">
        <f t="shared" si="768"/>
        <v>49.832256536435075</v>
      </c>
      <c r="AT170" s="69">
        <f t="shared" si="769"/>
        <v>-2.9012143987386732</v>
      </c>
      <c r="AU170" s="69">
        <f t="shared" si="770"/>
        <v>3272.457321939738</v>
      </c>
      <c r="AV170" s="69">
        <f t="shared" si="771"/>
        <v>3.6499999999999998E-4</v>
      </c>
      <c r="AW170" s="69">
        <f t="shared" si="772"/>
        <v>4.2495783239637576E-2</v>
      </c>
      <c r="AX170" s="69">
        <f t="shared" si="773"/>
        <v>0</v>
      </c>
      <c r="AY170" s="69">
        <f t="shared" si="774"/>
        <v>67.843691882715149</v>
      </c>
      <c r="AZ170" s="69">
        <f t="shared" si="775"/>
        <v>0.114</v>
      </c>
      <c r="BA170" s="69">
        <f t="shared" si="776"/>
        <v>-60.281875213916933</v>
      </c>
      <c r="BB170" s="69">
        <f t="shared" si="777"/>
        <v>0</v>
      </c>
      <c r="BC170" s="69">
        <f t="shared" si="778"/>
        <v>3.4051740692148849E-2</v>
      </c>
      <c r="BD170" s="69">
        <f t="shared" si="779"/>
        <v>0</v>
      </c>
      <c r="BE170" s="21"/>
    </row>
    <row r="171" spans="1:57">
      <c r="A171" t="str">
        <f t="shared" si="635"/>
        <v>PIPE.3273.T6HED</v>
      </c>
      <c r="B171" t="str">
        <f t="shared" ref="B171:B199" si="1008">IF( H171&gt;0, CONCATENATE(D171,"_",F171,"_",G171,"-",H171),CONCATENATE(D171,"_",F171,"_",G171) )</f>
        <v>HED_XTD6_PIPE</v>
      </c>
      <c r="C171" s="2" t="s">
        <v>412</v>
      </c>
      <c r="D171" s="2" t="s">
        <v>411</v>
      </c>
      <c r="E171" s="80" t="s">
        <v>408</v>
      </c>
      <c r="F171" s="80" t="s">
        <v>408</v>
      </c>
      <c r="G171" s="2" t="s">
        <v>148</v>
      </c>
      <c r="H171" s="80"/>
      <c r="I171" s="21"/>
      <c r="J171" s="21"/>
      <c r="K171" s="2">
        <v>73</v>
      </c>
      <c r="L171" s="21" t="s">
        <v>399</v>
      </c>
      <c r="M171" s="21"/>
      <c r="N171" s="21"/>
      <c r="O171" s="69">
        <f t="shared" si="744"/>
        <v>1.239561984272378</v>
      </c>
      <c r="P171" s="69">
        <f t="shared" si="745"/>
        <v>4.0000000000000001E-3</v>
      </c>
      <c r="Q171" s="69">
        <f t="shared" si="746"/>
        <v>877.9073612684972</v>
      </c>
      <c r="R171" s="69">
        <f t="shared" si="747"/>
        <v>0</v>
      </c>
      <c r="S171" s="69">
        <f t="shared" si="748"/>
        <v>2.5999999999999999E-3</v>
      </c>
      <c r="T171" s="69">
        <f t="shared" si="749"/>
        <v>0</v>
      </c>
      <c r="U171" s="70">
        <f t="shared" si="750"/>
        <v>1.2645619842723779</v>
      </c>
      <c r="V171" s="70">
        <f t="shared" si="751"/>
        <v>4.0000000000000001E-3</v>
      </c>
      <c r="W171" s="70">
        <f t="shared" si="752"/>
        <v>877.9073612684972</v>
      </c>
      <c r="X171" s="70">
        <f t="shared" si="753"/>
        <v>0</v>
      </c>
      <c r="Y171" s="70">
        <f t="shared" si="754"/>
        <v>2.5999999999999999E-3</v>
      </c>
      <c r="Z171" s="70">
        <f t="shared" si="755"/>
        <v>0</v>
      </c>
      <c r="AA171" s="66">
        <v>-4.0000000000000001E-3</v>
      </c>
      <c r="AB171" s="66">
        <v>4.0000000000000001E-3</v>
      </c>
      <c r="AC171" s="66">
        <v>877.90899999999988</v>
      </c>
      <c r="AD171" s="66">
        <v>0</v>
      </c>
      <c r="AE171" s="66">
        <v>0</v>
      </c>
      <c r="AF171" s="66">
        <v>0</v>
      </c>
      <c r="AG171" s="69">
        <f t="shared" si="756"/>
        <v>2.5201154347572192</v>
      </c>
      <c r="AH171" s="69">
        <f t="shared" si="757"/>
        <v>4.0000000000000001E-3</v>
      </c>
      <c r="AI171" s="69">
        <f t="shared" si="758"/>
        <v>877.90244118508076</v>
      </c>
      <c r="AJ171" s="69">
        <f t="shared" si="759"/>
        <v>0</v>
      </c>
      <c r="AK171" s="69">
        <f t="shared" si="760"/>
        <v>5.1999999999999998E-3</v>
      </c>
      <c r="AL171" s="69">
        <f t="shared" si="761"/>
        <v>0</v>
      </c>
      <c r="AM171" s="69">
        <f t="shared" si="762"/>
        <v>49.841177965160711</v>
      </c>
      <c r="AN171" s="69">
        <f t="shared" si="763"/>
        <v>4.0000000000000001E-3</v>
      </c>
      <c r="AO171" s="69">
        <f t="shared" si="764"/>
        <v>1278.1752160749609</v>
      </c>
      <c r="AP171" s="69">
        <f t="shared" si="765"/>
        <v>0</v>
      </c>
      <c r="AQ171" s="69">
        <f t="shared" si="766"/>
        <v>4.2495783239637576E-2</v>
      </c>
      <c r="AR171" s="69">
        <f t="shared" si="767"/>
        <v>0</v>
      </c>
      <c r="AS171" s="69">
        <f t="shared" si="768"/>
        <v>49.841177965160711</v>
      </c>
      <c r="AT171" s="69">
        <f t="shared" si="769"/>
        <v>-2.9012910053179928</v>
      </c>
      <c r="AU171" s="69">
        <f t="shared" si="770"/>
        <v>3272.6671323356695</v>
      </c>
      <c r="AV171" s="69">
        <f t="shared" si="771"/>
        <v>3.6499999999999998E-4</v>
      </c>
      <c r="AW171" s="69">
        <f t="shared" si="772"/>
        <v>4.2495783239637576E-2</v>
      </c>
      <c r="AX171" s="69">
        <f t="shared" si="773"/>
        <v>0</v>
      </c>
      <c r="AY171" s="69">
        <f t="shared" si="774"/>
        <v>67.850841366410791</v>
      </c>
      <c r="AZ171" s="69">
        <f t="shared" si="775"/>
        <v>0.114</v>
      </c>
      <c r="BA171" s="69">
        <f t="shared" si="776"/>
        <v>-60.07199695186258</v>
      </c>
      <c r="BB171" s="69">
        <f t="shared" si="777"/>
        <v>0</v>
      </c>
      <c r="BC171" s="69">
        <f t="shared" si="778"/>
        <v>3.4051740692148849E-2</v>
      </c>
      <c r="BD171" s="69">
        <f t="shared" si="779"/>
        <v>0</v>
      </c>
      <c r="BE171" s="21"/>
    </row>
    <row r="172" spans="1:57">
      <c r="A172" t="str">
        <f t="shared" si="635"/>
        <v>PIPE.3294.T6HED</v>
      </c>
      <c r="B172" t="str">
        <f t="shared" si="1008"/>
        <v>HED_XTD6_PIPE</v>
      </c>
      <c r="C172" s="2" t="s">
        <v>412</v>
      </c>
      <c r="D172" s="2" t="s">
        <v>411</v>
      </c>
      <c r="E172" s="80" t="s">
        <v>408</v>
      </c>
      <c r="F172" s="80" t="s">
        <v>408</v>
      </c>
      <c r="G172" s="2" t="s">
        <v>148</v>
      </c>
      <c r="H172" s="80"/>
      <c r="I172" s="21"/>
      <c r="J172" s="21"/>
      <c r="K172" s="2">
        <v>73</v>
      </c>
      <c r="L172" s="21" t="s">
        <v>400</v>
      </c>
      <c r="M172" s="21"/>
      <c r="N172" s="21"/>
      <c r="O172" s="69">
        <f t="shared" si="744"/>
        <v>1.2962185204392973</v>
      </c>
      <c r="P172" s="69">
        <f t="shared" si="745"/>
        <v>4.0000000000000001E-3</v>
      </c>
      <c r="Q172" s="69">
        <f t="shared" si="746"/>
        <v>899.69828761495887</v>
      </c>
      <c r="R172" s="69">
        <f t="shared" si="747"/>
        <v>0</v>
      </c>
      <c r="S172" s="69">
        <f t="shared" si="748"/>
        <v>2.5999999999999999E-3</v>
      </c>
      <c r="T172" s="69">
        <f t="shared" si="749"/>
        <v>0</v>
      </c>
      <c r="U172" s="70">
        <f t="shared" si="750"/>
        <v>1.3212185204392972</v>
      </c>
      <c r="V172" s="70">
        <f t="shared" si="751"/>
        <v>4.0000000000000001E-3</v>
      </c>
      <c r="W172" s="70">
        <f t="shared" si="752"/>
        <v>899.69828761495887</v>
      </c>
      <c r="X172" s="70">
        <f t="shared" si="753"/>
        <v>0</v>
      </c>
      <c r="Y172" s="70">
        <f t="shared" si="754"/>
        <v>2.5999999999999999E-3</v>
      </c>
      <c r="Z172" s="70">
        <f t="shared" si="755"/>
        <v>0</v>
      </c>
      <c r="AA172" s="66">
        <v>-4.0000000000000001E-3</v>
      </c>
      <c r="AB172" s="66">
        <v>4.0000000000000001E-3</v>
      </c>
      <c r="AC172" s="66">
        <v>899.7</v>
      </c>
      <c r="AD172" s="66">
        <v>0</v>
      </c>
      <c r="AE172" s="66">
        <v>0</v>
      </c>
      <c r="AF172" s="66">
        <v>0</v>
      </c>
      <c r="AG172" s="69">
        <f t="shared" si="756"/>
        <v>2.6334281240930895</v>
      </c>
      <c r="AH172" s="69">
        <f t="shared" si="757"/>
        <v>4.0000000000000001E-3</v>
      </c>
      <c r="AI172" s="69">
        <f t="shared" si="758"/>
        <v>899.6931465714249</v>
      </c>
      <c r="AJ172" s="69">
        <f t="shared" si="759"/>
        <v>0</v>
      </c>
      <c r="AK172" s="69">
        <f t="shared" si="760"/>
        <v>5.1999999999999998E-3</v>
      </c>
      <c r="AL172" s="69">
        <f t="shared" si="761"/>
        <v>0</v>
      </c>
      <c r="AM172" s="69">
        <f t="shared" si="762"/>
        <v>50.766924885923075</v>
      </c>
      <c r="AN172" s="69">
        <f t="shared" si="763"/>
        <v>4.0000000000000001E-3</v>
      </c>
      <c r="AO172" s="69">
        <f t="shared" si="764"/>
        <v>1299.9465429440036</v>
      </c>
      <c r="AP172" s="69">
        <f t="shared" si="765"/>
        <v>0</v>
      </c>
      <c r="AQ172" s="69">
        <f t="shared" si="766"/>
        <v>4.2495783239637576E-2</v>
      </c>
      <c r="AR172" s="69">
        <f t="shared" si="767"/>
        <v>0</v>
      </c>
      <c r="AS172" s="69">
        <f t="shared" si="768"/>
        <v>50.766924885923075</v>
      </c>
      <c r="AT172" s="69">
        <f t="shared" si="769"/>
        <v>-2.9092402146987038</v>
      </c>
      <c r="AU172" s="69">
        <f t="shared" si="770"/>
        <v>3294.4384577534929</v>
      </c>
      <c r="AV172" s="69">
        <f t="shared" si="771"/>
        <v>3.6499999999999998E-4</v>
      </c>
      <c r="AW172" s="69">
        <f t="shared" si="772"/>
        <v>4.2495783239637576E-2</v>
      </c>
      <c r="AX172" s="69">
        <f t="shared" si="773"/>
        <v>0</v>
      </c>
      <c r="AY172" s="69">
        <f t="shared" si="774"/>
        <v>68.592719457893011</v>
      </c>
      <c r="AZ172" s="69">
        <f t="shared" si="775"/>
        <v>0.114</v>
      </c>
      <c r="BA172" s="69">
        <f t="shared" si="776"/>
        <v>-38.293629292706399</v>
      </c>
      <c r="BB172" s="69">
        <f t="shared" si="777"/>
        <v>0</v>
      </c>
      <c r="BC172" s="69">
        <f t="shared" si="778"/>
        <v>3.4051740692148849E-2</v>
      </c>
      <c r="BD172" s="69">
        <f t="shared" si="779"/>
        <v>0</v>
      </c>
      <c r="BE172" s="21"/>
    </row>
    <row r="173" spans="1:57">
      <c r="A173" t="str">
        <f t="shared" si="635"/>
        <v>COLA.3295.T6HED</v>
      </c>
      <c r="B173" t="str">
        <f t="shared" si="1008"/>
        <v>HED_XTD6_COLA</v>
      </c>
      <c r="C173" s="2" t="s">
        <v>412</v>
      </c>
      <c r="D173" s="2" t="s">
        <v>411</v>
      </c>
      <c r="E173" s="80" t="s">
        <v>408</v>
      </c>
      <c r="F173" s="80" t="s">
        <v>408</v>
      </c>
      <c r="G173" s="2" t="s">
        <v>115</v>
      </c>
      <c r="H173" s="80"/>
      <c r="I173" s="21"/>
      <c r="J173" s="21"/>
      <c r="K173" s="2">
        <v>73</v>
      </c>
      <c r="L173" s="21" t="s">
        <v>401</v>
      </c>
      <c r="M173" s="21">
        <v>0.03</v>
      </c>
      <c r="N173" s="21">
        <v>0.03</v>
      </c>
      <c r="O173" s="69">
        <f t="shared" si="744"/>
        <v>1.2989985128005013</v>
      </c>
      <c r="P173" s="69">
        <f t="shared" si="745"/>
        <v>4.0000000000000001E-3</v>
      </c>
      <c r="Q173" s="69">
        <f t="shared" si="746"/>
        <v>899.9982814009652</v>
      </c>
      <c r="R173" s="69">
        <f t="shared" si="747"/>
        <v>0</v>
      </c>
      <c r="S173" s="69">
        <f t="shared" si="748"/>
        <v>2.5999999999999999E-3</v>
      </c>
      <c r="T173" s="69">
        <f t="shared" si="749"/>
        <v>0</v>
      </c>
      <c r="U173" s="70">
        <f t="shared" si="750"/>
        <v>1.3239985128005012</v>
      </c>
      <c r="V173" s="70">
        <f t="shared" si="751"/>
        <v>4.0000000000000001E-3</v>
      </c>
      <c r="W173" s="70">
        <f t="shared" si="752"/>
        <v>899.9982814009652</v>
      </c>
      <c r="X173" s="70">
        <f t="shared" si="753"/>
        <v>0</v>
      </c>
      <c r="Y173" s="70">
        <f t="shared" si="754"/>
        <v>2.5999999999999999E-3</v>
      </c>
      <c r="Z173" s="70">
        <f t="shared" si="755"/>
        <v>0</v>
      </c>
      <c r="AA173" s="66">
        <v>-2E-3</v>
      </c>
      <c r="AB173" s="66">
        <v>4.0000000000000001E-3</v>
      </c>
      <c r="AC173" s="66">
        <v>900</v>
      </c>
      <c r="AD173" s="66">
        <v>0</v>
      </c>
      <c r="AE173" s="66">
        <v>0</v>
      </c>
      <c r="AF173" s="66">
        <v>0</v>
      </c>
      <c r="AG173" s="69">
        <f t="shared" si="756"/>
        <v>2.6369880900227596</v>
      </c>
      <c r="AH173" s="69">
        <f t="shared" si="757"/>
        <v>4.0000000000000001E-3</v>
      </c>
      <c r="AI173" s="69">
        <f t="shared" si="758"/>
        <v>899.99313211548076</v>
      </c>
      <c r="AJ173" s="69">
        <f t="shared" si="759"/>
        <v>0</v>
      </c>
      <c r="AK173" s="69">
        <f t="shared" si="760"/>
        <v>5.1999999999999998E-3</v>
      </c>
      <c r="AL173" s="69">
        <f t="shared" si="761"/>
        <v>0</v>
      </c>
      <c r="AM173" s="69">
        <f t="shared" si="762"/>
        <v>50.781667978482702</v>
      </c>
      <c r="AN173" s="69">
        <f t="shared" si="763"/>
        <v>4.0000000000000001E-3</v>
      </c>
      <c r="AO173" s="69">
        <f t="shared" si="764"/>
        <v>1300.2461871350397</v>
      </c>
      <c r="AP173" s="69">
        <f t="shared" si="765"/>
        <v>0</v>
      </c>
      <c r="AQ173" s="69">
        <f t="shared" si="766"/>
        <v>4.2495783239637576E-2</v>
      </c>
      <c r="AR173" s="69">
        <f t="shared" si="767"/>
        <v>0</v>
      </c>
      <c r="AS173" s="69">
        <f t="shared" si="768"/>
        <v>50.781667978482702</v>
      </c>
      <c r="AT173" s="69">
        <f t="shared" si="769"/>
        <v>-2.9093496216461343</v>
      </c>
      <c r="AU173" s="69">
        <f t="shared" si="770"/>
        <v>3294.7381019245558</v>
      </c>
      <c r="AV173" s="69">
        <f t="shared" si="771"/>
        <v>3.6499999999999998E-4</v>
      </c>
      <c r="AW173" s="69">
        <f t="shared" si="772"/>
        <v>4.2495783239637576E-2</v>
      </c>
      <c r="AX173" s="69">
        <f t="shared" si="773"/>
        <v>0</v>
      </c>
      <c r="AY173" s="69">
        <f t="shared" si="774"/>
        <v>68.604931846620616</v>
      </c>
      <c r="AZ173" s="69">
        <f t="shared" si="775"/>
        <v>0.114</v>
      </c>
      <c r="BA173" s="69">
        <f t="shared" si="776"/>
        <v>-37.993871294378614</v>
      </c>
      <c r="BB173" s="69">
        <f t="shared" si="777"/>
        <v>0</v>
      </c>
      <c r="BC173" s="69">
        <f t="shared" si="778"/>
        <v>3.4051740692148849E-2</v>
      </c>
      <c r="BD173" s="69">
        <f t="shared" si="779"/>
        <v>0</v>
      </c>
      <c r="BE173" s="21"/>
    </row>
    <row r="174" spans="1:57">
      <c r="A174" t="str">
        <f t="shared" si="635"/>
        <v>PIPE.3295.T6HED</v>
      </c>
      <c r="B174" t="str">
        <f t="shared" si="1008"/>
        <v>HED_XTD6_PIPE</v>
      </c>
      <c r="C174" s="2" t="s">
        <v>412</v>
      </c>
      <c r="D174" s="2" t="s">
        <v>411</v>
      </c>
      <c r="E174" s="80" t="s">
        <v>408</v>
      </c>
      <c r="F174" s="80" t="s">
        <v>408</v>
      </c>
      <c r="G174" s="2" t="s">
        <v>148</v>
      </c>
      <c r="H174" s="80"/>
      <c r="I174" s="21"/>
      <c r="J174" s="21"/>
      <c r="K174" s="2">
        <v>73</v>
      </c>
      <c r="L174" s="21" t="s">
        <v>402</v>
      </c>
      <c r="M174" s="21"/>
      <c r="N174" s="21"/>
      <c r="O174" s="69">
        <f t="shared" si="744"/>
        <v>1.2997785119217014</v>
      </c>
      <c r="P174" s="69">
        <f t="shared" si="745"/>
        <v>4.0000000000000001E-3</v>
      </c>
      <c r="Q174" s="69">
        <f t="shared" si="746"/>
        <v>900.29828038696564</v>
      </c>
      <c r="R174" s="69">
        <f t="shared" si="747"/>
        <v>0</v>
      </c>
      <c r="S174" s="69">
        <f t="shared" si="748"/>
        <v>2.5999999999999999E-3</v>
      </c>
      <c r="T174" s="69">
        <f t="shared" si="749"/>
        <v>0</v>
      </c>
      <c r="U174" s="70">
        <f t="shared" si="750"/>
        <v>1.3247785119217013</v>
      </c>
      <c r="V174" s="70">
        <f t="shared" si="751"/>
        <v>4.0000000000000001E-3</v>
      </c>
      <c r="W174" s="70">
        <f t="shared" si="752"/>
        <v>900.29828038696564</v>
      </c>
      <c r="X174" s="70">
        <f t="shared" si="753"/>
        <v>0</v>
      </c>
      <c r="Y174" s="70">
        <f t="shared" si="754"/>
        <v>2.5999999999999999E-3</v>
      </c>
      <c r="Z174" s="70">
        <f t="shared" si="755"/>
        <v>0</v>
      </c>
      <c r="AA174" s="66">
        <v>-2E-3</v>
      </c>
      <c r="AB174" s="66">
        <v>4.0000000000000001E-3</v>
      </c>
      <c r="AC174" s="67">
        <v>900.3</v>
      </c>
      <c r="AD174" s="66">
        <v>0</v>
      </c>
      <c r="AE174" s="66">
        <v>0</v>
      </c>
      <c r="AF174" s="66">
        <v>0</v>
      </c>
      <c r="AG174" s="69">
        <f t="shared" si="756"/>
        <v>2.6385480829923682</v>
      </c>
      <c r="AH174" s="69">
        <f t="shared" si="757"/>
        <v>4.0000000000000001E-3</v>
      </c>
      <c r="AI174" s="69">
        <f t="shared" si="758"/>
        <v>900.29312805948985</v>
      </c>
      <c r="AJ174" s="69">
        <f t="shared" si="759"/>
        <v>0</v>
      </c>
      <c r="AK174" s="69">
        <f t="shared" si="760"/>
        <v>5.1999999999999998E-3</v>
      </c>
      <c r="AL174" s="69">
        <f t="shared" si="761"/>
        <v>0</v>
      </c>
      <c r="AM174" s="69">
        <f t="shared" si="762"/>
        <v>50.79441287666215</v>
      </c>
      <c r="AN174" s="69">
        <f t="shared" si="763"/>
        <v>4.0000000000000001E-3</v>
      </c>
      <c r="AO174" s="69">
        <f t="shared" si="764"/>
        <v>1300.5459162920638</v>
      </c>
      <c r="AP174" s="69">
        <f t="shared" si="765"/>
        <v>0</v>
      </c>
      <c r="AQ174" s="69">
        <f t="shared" si="766"/>
        <v>4.2495783239637576E-2</v>
      </c>
      <c r="AR174" s="69">
        <f t="shared" si="767"/>
        <v>0</v>
      </c>
      <c r="AS174" s="69">
        <f t="shared" si="768"/>
        <v>50.79441287666215</v>
      </c>
      <c r="AT174" s="69">
        <f t="shared" si="769"/>
        <v>-2.9094590596165908</v>
      </c>
      <c r="AU174" s="69">
        <f t="shared" si="770"/>
        <v>3295.0378310616006</v>
      </c>
      <c r="AV174" s="69">
        <f t="shared" si="771"/>
        <v>3.6499999999999998E-4</v>
      </c>
      <c r="AW174" s="69">
        <f t="shared" si="772"/>
        <v>4.2495783239637576E-2</v>
      </c>
      <c r="AX174" s="69">
        <f t="shared" si="773"/>
        <v>0</v>
      </c>
      <c r="AY174" s="69">
        <f t="shared" si="774"/>
        <v>68.615145394757192</v>
      </c>
      <c r="AZ174" s="69">
        <f t="shared" si="775"/>
        <v>0.114</v>
      </c>
      <c r="BA174" s="69">
        <f t="shared" si="776"/>
        <v>-37.6940452057298</v>
      </c>
      <c r="BB174" s="69">
        <f t="shared" si="777"/>
        <v>0</v>
      </c>
      <c r="BC174" s="69">
        <f t="shared" si="778"/>
        <v>3.4051740692148849E-2</v>
      </c>
      <c r="BD174" s="69">
        <f t="shared" si="779"/>
        <v>0</v>
      </c>
      <c r="BE174" s="21"/>
    </row>
    <row r="175" spans="1:57">
      <c r="A175" t="str">
        <f t="shared" si="635"/>
        <v>PIPE.3333.T6HED</v>
      </c>
      <c r="B175" t="str">
        <f t="shared" si="1008"/>
        <v>HED_XTD6_PIPE</v>
      </c>
      <c r="C175" s="2" t="s">
        <v>412</v>
      </c>
      <c r="D175" s="2" t="s">
        <v>411</v>
      </c>
      <c r="E175" s="80" t="s">
        <v>408</v>
      </c>
      <c r="F175" s="80" t="s">
        <v>408</v>
      </c>
      <c r="G175" s="2" t="s">
        <v>148</v>
      </c>
      <c r="H175" s="80"/>
      <c r="I175" s="21"/>
      <c r="J175" s="21"/>
      <c r="K175" s="2">
        <v>73</v>
      </c>
      <c r="L175" s="21" t="s">
        <v>369</v>
      </c>
      <c r="M175" s="21"/>
      <c r="N175" s="21"/>
      <c r="O175" s="69">
        <f t="shared" si="744"/>
        <v>1.4015432527600018</v>
      </c>
      <c r="P175" s="69">
        <f t="shared" si="745"/>
        <v>4.0000000000000001E-3</v>
      </c>
      <c r="Q175" s="69">
        <f t="shared" si="746"/>
        <v>938.66924549272699</v>
      </c>
      <c r="R175" s="69">
        <f t="shared" si="747"/>
        <v>0</v>
      </c>
      <c r="S175" s="69">
        <f t="shared" si="748"/>
        <v>2.5999999999999999E-3</v>
      </c>
      <c r="T175" s="69">
        <f t="shared" si="749"/>
        <v>0</v>
      </c>
      <c r="U175" s="70">
        <f t="shared" si="750"/>
        <v>1.4265432527600017</v>
      </c>
      <c r="V175" s="70">
        <f t="shared" si="751"/>
        <v>4.0000000000000001E-3</v>
      </c>
      <c r="W175" s="70">
        <f t="shared" si="752"/>
        <v>938.66924549272699</v>
      </c>
      <c r="X175" s="70">
        <f t="shared" si="753"/>
        <v>0</v>
      </c>
      <c r="Y175" s="70">
        <f t="shared" si="754"/>
        <v>2.5999999999999999E-3</v>
      </c>
      <c r="Z175" s="70">
        <f t="shared" si="755"/>
        <v>0</v>
      </c>
      <c r="AA175" s="66">
        <v>0</v>
      </c>
      <c r="AB175" s="66">
        <v>4.0000000000000001E-3</v>
      </c>
      <c r="AC175" s="66">
        <v>938.67110000000025</v>
      </c>
      <c r="AD175" s="66">
        <v>0</v>
      </c>
      <c r="AE175" s="66">
        <v>0</v>
      </c>
      <c r="AF175" s="66">
        <v>0</v>
      </c>
      <c r="AG175" s="69">
        <f t="shared" si="756"/>
        <v>2.8400768767397091</v>
      </c>
      <c r="AH175" s="69">
        <f t="shared" si="757"/>
        <v>4.0000000000000001E-3</v>
      </c>
      <c r="AI175" s="69">
        <f t="shared" si="758"/>
        <v>938.66369888343399</v>
      </c>
      <c r="AJ175" s="69">
        <f t="shared" si="759"/>
        <v>0</v>
      </c>
      <c r="AK175" s="69">
        <f t="shared" si="760"/>
        <v>5.1999999999999998E-3</v>
      </c>
      <c r="AL175" s="69">
        <f t="shared" si="761"/>
        <v>0</v>
      </c>
      <c r="AM175" s="69">
        <f t="shared" si="762"/>
        <v>52.42653027948915</v>
      </c>
      <c r="AN175" s="69">
        <f t="shared" si="763"/>
        <v>4.0000000000000001E-3</v>
      </c>
      <c r="AO175" s="69">
        <f t="shared" si="764"/>
        <v>1338.8822895163714</v>
      </c>
      <c r="AP175" s="69">
        <f t="shared" si="765"/>
        <v>0</v>
      </c>
      <c r="AQ175" s="69">
        <f t="shared" si="766"/>
        <v>4.2495783239637576E-2</v>
      </c>
      <c r="AR175" s="69">
        <f t="shared" si="767"/>
        <v>0</v>
      </c>
      <c r="AS175" s="69">
        <f t="shared" si="768"/>
        <v>52.42653027948915</v>
      </c>
      <c r="AT175" s="69">
        <f t="shared" si="769"/>
        <v>-2.9234565462874849</v>
      </c>
      <c r="AU175" s="69">
        <f t="shared" si="770"/>
        <v>3333.3742017305067</v>
      </c>
      <c r="AV175" s="69">
        <f t="shared" si="771"/>
        <v>3.6499999999999998E-4</v>
      </c>
      <c r="AW175" s="69">
        <f t="shared" si="772"/>
        <v>4.2495783239637576E-2</v>
      </c>
      <c r="AX175" s="69">
        <f t="shared" si="773"/>
        <v>0</v>
      </c>
      <c r="AY175" s="69">
        <f t="shared" si="774"/>
        <v>69.923494491695962</v>
      </c>
      <c r="AZ175" s="69">
        <f t="shared" si="775"/>
        <v>0.114</v>
      </c>
      <c r="BA175" s="69">
        <f t="shared" si="776"/>
        <v>0.65474280446110633</v>
      </c>
      <c r="BB175" s="69">
        <f t="shared" si="777"/>
        <v>0</v>
      </c>
      <c r="BC175" s="69">
        <f t="shared" si="778"/>
        <v>3.4051740692148849E-2</v>
      </c>
      <c r="BD175" s="69">
        <f t="shared" si="779"/>
        <v>0</v>
      </c>
      <c r="BE175" s="21"/>
    </row>
    <row r="176" spans="1:57">
      <c r="A176" t="str">
        <f t="shared" si="635"/>
        <v>IMGPI.3334.T6HED</v>
      </c>
      <c r="B176" t="str">
        <f t="shared" si="1008"/>
        <v>HED_XTD6_IMGPI</v>
      </c>
      <c r="C176" s="2" t="s">
        <v>412</v>
      </c>
      <c r="D176" s="2" t="s">
        <v>411</v>
      </c>
      <c r="E176" s="80" t="s">
        <v>408</v>
      </c>
      <c r="F176" s="80" t="s">
        <v>408</v>
      </c>
      <c r="G176" s="2" t="s">
        <v>118</v>
      </c>
      <c r="H176" s="80"/>
      <c r="I176" s="21"/>
      <c r="J176" s="21"/>
      <c r="K176" s="2">
        <v>74</v>
      </c>
      <c r="L176" s="21" t="s">
        <v>403</v>
      </c>
      <c r="M176" s="21"/>
      <c r="N176" s="21"/>
      <c r="O176" s="69">
        <f t="shared" si="744"/>
        <v>1.4026092515589754</v>
      </c>
      <c r="P176" s="69">
        <f t="shared" si="745"/>
        <v>4.0000000000000001E-3</v>
      </c>
      <c r="Q176" s="69">
        <f t="shared" si="746"/>
        <v>939.07924410692772</v>
      </c>
      <c r="R176" s="69">
        <f t="shared" si="747"/>
        <v>0</v>
      </c>
      <c r="S176" s="69">
        <f t="shared" si="748"/>
        <v>2.5999999999999999E-3</v>
      </c>
      <c r="T176" s="69">
        <f t="shared" si="749"/>
        <v>0</v>
      </c>
      <c r="U176" s="70">
        <f t="shared" si="750"/>
        <v>1.4276092515589753</v>
      </c>
      <c r="V176" s="70">
        <f t="shared" si="751"/>
        <v>4.0000000000000001E-3</v>
      </c>
      <c r="W176" s="70">
        <f t="shared" si="752"/>
        <v>939.07924410692772</v>
      </c>
      <c r="X176" s="70">
        <f t="shared" si="753"/>
        <v>0</v>
      </c>
      <c r="Y176" s="70">
        <f t="shared" si="754"/>
        <v>2.5999999999999999E-3</v>
      </c>
      <c r="Z176" s="70">
        <f t="shared" si="755"/>
        <v>0</v>
      </c>
      <c r="AA176" s="66">
        <v>0</v>
      </c>
      <c r="AB176" s="66">
        <v>4.0000000000000001E-3</v>
      </c>
      <c r="AC176" s="67">
        <v>939.08110000000022</v>
      </c>
      <c r="AD176" s="66">
        <v>0</v>
      </c>
      <c r="AE176" s="66">
        <v>0</v>
      </c>
      <c r="AF176" s="66">
        <v>0</v>
      </c>
      <c r="AG176" s="69">
        <f t="shared" si="756"/>
        <v>2.8422088671315082</v>
      </c>
      <c r="AH176" s="69">
        <f t="shared" si="757"/>
        <v>4.0000000000000001E-3</v>
      </c>
      <c r="AI176" s="69">
        <f t="shared" si="758"/>
        <v>939.07369334024645</v>
      </c>
      <c r="AJ176" s="69">
        <f t="shared" si="759"/>
        <v>0</v>
      </c>
      <c r="AK176" s="69">
        <f t="shared" si="760"/>
        <v>5.1999999999999998E-3</v>
      </c>
      <c r="AL176" s="69">
        <f t="shared" si="761"/>
        <v>0</v>
      </c>
      <c r="AM176" s="69">
        <f t="shared" si="762"/>
        <v>52.443948307001087</v>
      </c>
      <c r="AN176" s="69">
        <f t="shared" si="763"/>
        <v>4.0000000000000001E-3</v>
      </c>
      <c r="AO176" s="69">
        <f t="shared" si="764"/>
        <v>1339.2919193643045</v>
      </c>
      <c r="AP176" s="69">
        <f t="shared" si="765"/>
        <v>0</v>
      </c>
      <c r="AQ176" s="69">
        <f t="shared" si="766"/>
        <v>4.2495783239637576E-2</v>
      </c>
      <c r="AR176" s="69">
        <f t="shared" si="767"/>
        <v>0</v>
      </c>
      <c r="AS176" s="69">
        <f t="shared" si="768"/>
        <v>52.443948307001087</v>
      </c>
      <c r="AT176" s="69">
        <f t="shared" si="769"/>
        <v>-2.923606111513775</v>
      </c>
      <c r="AU176" s="69">
        <f t="shared" si="770"/>
        <v>3333.7838315511353</v>
      </c>
      <c r="AV176" s="69">
        <f t="shared" si="771"/>
        <v>3.6499999999999998E-4</v>
      </c>
      <c r="AW176" s="69">
        <f t="shared" si="772"/>
        <v>4.2495783239637576E-2</v>
      </c>
      <c r="AX176" s="69">
        <f t="shared" si="773"/>
        <v>0</v>
      </c>
      <c r="AY176" s="69">
        <f t="shared" si="774"/>
        <v>69.937453007482631</v>
      </c>
      <c r="AZ176" s="69">
        <f t="shared" si="775"/>
        <v>0.114</v>
      </c>
      <c r="BA176" s="69">
        <f t="shared" si="776"/>
        <v>1.0645051256145899</v>
      </c>
      <c r="BB176" s="69">
        <f t="shared" si="777"/>
        <v>0</v>
      </c>
      <c r="BC176" s="69">
        <f t="shared" si="778"/>
        <v>3.4051740692148849E-2</v>
      </c>
      <c r="BD176" s="69">
        <f t="shared" si="779"/>
        <v>0</v>
      </c>
      <c r="BE176" s="21"/>
    </row>
    <row r="177" spans="1:57" ht="16" customHeight="1">
      <c r="A177" t="str">
        <f t="shared" si="635"/>
        <v>SHUT.3335.T6HED</v>
      </c>
      <c r="B177" t="str">
        <f t="shared" si="1008"/>
        <v>HED_XTD6_SHUT</v>
      </c>
      <c r="C177" s="2" t="s">
        <v>412</v>
      </c>
      <c r="D177" s="2" t="s">
        <v>411</v>
      </c>
      <c r="E177" s="80" t="s">
        <v>408</v>
      </c>
      <c r="F177" s="80" t="s">
        <v>408</v>
      </c>
      <c r="G177" s="2" t="s">
        <v>117</v>
      </c>
      <c r="H177" s="80"/>
      <c r="I177" s="21"/>
      <c r="J177" s="21"/>
      <c r="K177" s="2">
        <v>73</v>
      </c>
      <c r="L177" s="21" t="s">
        <v>404</v>
      </c>
      <c r="M177" s="21"/>
      <c r="N177" s="21"/>
      <c r="O177" s="69">
        <f t="shared" ref="O177:O179" si="1009">U177-0.025</f>
        <v>1.4055277482707993</v>
      </c>
      <c r="P177" s="69">
        <f t="shared" ref="P177:P179" si="1010">V177</f>
        <v>4.0000000000000001E-3</v>
      </c>
      <c r="Q177" s="69">
        <f t="shared" ref="Q177:Q179" si="1011">W177</f>
        <v>940.20174031287968</v>
      </c>
      <c r="R177" s="69">
        <f t="shared" ref="R177:R179" si="1012">X177</f>
        <v>0</v>
      </c>
      <c r="S177" s="69">
        <f t="shared" ref="S177:S179" si="1013">Y177</f>
        <v>2.5999999999999999E-3</v>
      </c>
      <c r="T177" s="69">
        <f t="shared" ref="T177:T179" si="1014">Z177</f>
        <v>0</v>
      </c>
      <c r="U177" s="70">
        <f t="shared" ref="U177:U179" si="1015">AA177*COS(0.0026)+(AC177-390)*SIN(0.0026)</f>
        <v>1.4305277482707992</v>
      </c>
      <c r="V177" s="70">
        <f t="shared" ref="V177:V179" si="1016">AB177</f>
        <v>4.0000000000000001E-3</v>
      </c>
      <c r="W177" s="70">
        <f t="shared" ref="W177:W179" si="1017">-AA177*SIN(0.0026)+(AC177-390)*COS(0.0026)+390</f>
        <v>940.20174031287968</v>
      </c>
      <c r="X177" s="70">
        <f t="shared" ref="X177:X179" si="1018">AD177</f>
        <v>0</v>
      </c>
      <c r="Y177" s="70">
        <f t="shared" ref="Y177:Y179" si="1019">AE177+0.0026</f>
        <v>2.5999999999999999E-3</v>
      </c>
      <c r="Z177" s="70">
        <f t="shared" ref="Z177:Z179" si="1020">AF177</f>
        <v>0</v>
      </c>
      <c r="AA177" s="66">
        <v>0</v>
      </c>
      <c r="AB177" s="66">
        <v>4.0000000000000001E-3</v>
      </c>
      <c r="AC177" s="66">
        <v>940.20360000000005</v>
      </c>
      <c r="AD177" s="66">
        <v>0</v>
      </c>
      <c r="AE177" s="66">
        <v>0</v>
      </c>
      <c r="AF177" s="66">
        <v>0</v>
      </c>
      <c r="AG177" s="69">
        <f t="shared" ref="AG177:AG179" si="1021">U177*COS(0.0026)+(W177-395)*SIN(0.0026)</f>
        <v>2.8480458408261295</v>
      </c>
      <c r="AH177" s="69">
        <f t="shared" ref="AH177:AH179" si="1022">V177</f>
        <v>4.0000000000000001E-3</v>
      </c>
      <c r="AI177" s="69">
        <f t="shared" ref="AI177:AI179" si="1023">-U177*SIN(0.0026)+(W177-395)*COS(0.0026)+395</f>
        <v>940.19617816408049</v>
      </c>
      <c r="AJ177" s="69">
        <f t="shared" ref="AJ177:AJ179" si="1024">X177</f>
        <v>0</v>
      </c>
      <c r="AK177" s="69">
        <f t="shared" ref="AK177:AK179" si="1025">Y177+0.0026</f>
        <v>5.1999999999999998E-3</v>
      </c>
      <c r="AL177" s="69">
        <f t="shared" ref="AL177:AL179" si="1026">Z177</f>
        <v>0</v>
      </c>
      <c r="AM177" s="69">
        <f t="shared" ref="AM177:AM179" si="1027">O177*COS(2.28586*PI()/180)+(Q177+195.2)*SIN(2.28586*PI()/180)+5.8015</f>
        <v>52.491635467689235</v>
      </c>
      <c r="AN177" s="69">
        <f t="shared" ref="AN177:AN179" si="1028">P177</f>
        <v>4.0000000000000001E-3</v>
      </c>
      <c r="AO177" s="69">
        <f t="shared" ref="AO177:AO179" si="1029">-O177*SIN(2.28586*PI()/180)+(Q177+195.2)*COS(2.28586*PI()/180)+205.9712</f>
        <v>1340.4134059601695</v>
      </c>
      <c r="AP177" s="69">
        <f t="shared" ref="AP177:AP179" si="1030">R177</f>
        <v>0</v>
      </c>
      <c r="AQ177" s="69">
        <f t="shared" ref="AQ177:AQ179" si="1031">S177+2.28586*PI()/180</f>
        <v>4.2495783239637576E-2</v>
      </c>
      <c r="AR177" s="69">
        <f t="shared" ref="AR177:AR179" si="1032">T177</f>
        <v>0</v>
      </c>
      <c r="AS177" s="69">
        <f t="shared" ref="AS177:AS179" si="1033">AM177</f>
        <v>52.491635467689235</v>
      </c>
      <c r="AT177" s="69">
        <f t="shared" ref="AT177:AT179" si="1034">AN177*COS(0.02092*PI()/180)-AO177*SIN(0.02092*PI()/180)-2.4386</f>
        <v>-2.9240155919198987</v>
      </c>
      <c r="AU177" s="69">
        <f t="shared" ref="AU177:AU179" si="1035">AN177*SIN(0.02092*PI()/180)+AO177*COS(0.02092*PI()/180)+1994.492</f>
        <v>3334.9053180722449</v>
      </c>
      <c r="AV177" s="69">
        <f t="shared" ref="AV177:AV179" si="1036">AP177+0.000365</f>
        <v>3.6499999999999998E-4</v>
      </c>
      <c r="AW177" s="69">
        <f t="shared" ref="AW177:AW179" si="1037">AQ177</f>
        <v>4.2495783239637576E-2</v>
      </c>
      <c r="AX177" s="69">
        <f t="shared" ref="AX177:AX179" si="1038">AR177</f>
        <v>0</v>
      </c>
      <c r="AY177" s="69">
        <f t="shared" ref="AY177:AY179" si="1039">(AM177+17.5)*COS(-0.483808*PI()/180)+(AO177-1338.818)*SIN(-0.483808*PI()/180)</f>
        <v>69.975668700093749</v>
      </c>
      <c r="AZ177" s="69">
        <f t="shared" ref="AZ177:AZ179" si="1040">AN177+0.11</f>
        <v>0.114</v>
      </c>
      <c r="BA177" s="69">
        <f t="shared" ref="BA177:BA179" si="1041">-(AM177+17.5)*SIN(-0.483808*PI()/180)+(AO177-1338.818)*COS(-0.483808*PI()/180)</f>
        <v>2.1863544073087193</v>
      </c>
      <c r="BB177" s="69">
        <f t="shared" ref="BB177:BB179" si="1042">AP177</f>
        <v>0</v>
      </c>
      <c r="BC177" s="69">
        <f t="shared" ref="BC177:BC179" si="1043">AQ177-0.483808*PI()/180</f>
        <v>3.4051740692148849E-2</v>
      </c>
      <c r="BD177" s="69">
        <f t="shared" ref="BD177:BD179" si="1044">AR177</f>
        <v>0</v>
      </c>
      <c r="BE177" s="21"/>
    </row>
    <row r="178" spans="1:57" s="21" customFormat="1">
      <c r="A178" s="21" t="str">
        <f t="shared" ref="A178" si="1045">IF( H178="", CONCATENATE(G178,".",ROUND(AU178,0),".",C178),CONCATENATE(G178,"-",H178,".",ROUND(AU178,0),".",C178))</f>
        <v>PIPE.3336.T6HED</v>
      </c>
      <c r="B178" s="21" t="str">
        <f t="shared" ref="B178" si="1046">IF( H178&gt;0, CONCATENATE(D178,"_",F178,"_",G178,"-",H178),CONCATENATE(D178,"_",F178,"_",G178) )</f>
        <v>HED_XTD6_PIPE</v>
      </c>
      <c r="C178" s="2" t="s">
        <v>412</v>
      </c>
      <c r="D178" s="2" t="s">
        <v>411</v>
      </c>
      <c r="E178" s="80" t="s">
        <v>408</v>
      </c>
      <c r="F178" s="80" t="s">
        <v>408</v>
      </c>
      <c r="G178" s="2" t="s">
        <v>148</v>
      </c>
      <c r="H178" s="80"/>
      <c r="K178" s="2">
        <v>73</v>
      </c>
      <c r="L178" s="21" t="s">
        <v>326</v>
      </c>
      <c r="O178" s="69">
        <f t="shared" ref="O178" si="1047">U178-0.025</f>
        <v>1.4074582460957701</v>
      </c>
      <c r="P178" s="69">
        <f t="shared" ref="P178" si="1048">V178</f>
        <v>0</v>
      </c>
      <c r="Q178" s="69">
        <f t="shared" ref="Q178" si="1049">W178</f>
        <v>940.94423780323098</v>
      </c>
      <c r="R178" s="69">
        <f t="shared" ref="R178" si="1050">X178</f>
        <v>0</v>
      </c>
      <c r="S178" s="69">
        <f t="shared" ref="S178" si="1051">Y178</f>
        <v>2.5999999999999999E-3</v>
      </c>
      <c r="T178" s="69">
        <f t="shared" ref="T178" si="1052">Z178</f>
        <v>0</v>
      </c>
      <c r="U178" s="70">
        <f t="shared" ref="U178" si="1053">AA178*COS(0.0026)+(AC178-390)*SIN(0.0026)</f>
        <v>1.43245824609577</v>
      </c>
      <c r="V178" s="70">
        <f t="shared" ref="V178" si="1054">AB178</f>
        <v>0</v>
      </c>
      <c r="W178" s="70">
        <f t="shared" ref="W178" si="1055">-AA178*SIN(0.0026)+(AC178-390)*COS(0.0026)+390</f>
        <v>940.94423780323098</v>
      </c>
      <c r="X178" s="70">
        <f t="shared" ref="X178" si="1056">AD178</f>
        <v>0</v>
      </c>
      <c r="Y178" s="70">
        <f t="shared" ref="Y178" si="1057">AE178+0.0026</f>
        <v>2.5999999999999999E-3</v>
      </c>
      <c r="Z178" s="70">
        <f t="shared" ref="Z178" si="1058">AF178</f>
        <v>0</v>
      </c>
      <c r="AA178" s="66">
        <v>0</v>
      </c>
      <c r="AB178" s="66">
        <v>0</v>
      </c>
      <c r="AC178" s="66">
        <v>940.9461</v>
      </c>
      <c r="AD178" s="66">
        <v>0</v>
      </c>
      <c r="AE178" s="66">
        <v>0</v>
      </c>
      <c r="AF178" s="66">
        <v>0</v>
      </c>
      <c r="AG178" s="69">
        <f t="shared" ref="AG178" si="1059">U178*COS(0.0026)+(W178-395)*SIN(0.0026)</f>
        <v>2.8519068234259128</v>
      </c>
      <c r="AH178" s="69">
        <f t="shared" ref="AH178" si="1060">V178</f>
        <v>0</v>
      </c>
      <c r="AI178" s="69">
        <f t="shared" ref="AI178" si="1061">-U178*SIN(0.0026)+(W178-395)*COS(0.0026)+395</f>
        <v>940.938668125503</v>
      </c>
      <c r="AJ178" s="69">
        <f t="shared" ref="AJ178" si="1062">X178</f>
        <v>0</v>
      </c>
      <c r="AK178" s="69">
        <f t="shared" ref="AK178" si="1063">Y178+0.0026</f>
        <v>5.1999999999999998E-3</v>
      </c>
      <c r="AL178" s="69">
        <f t="shared" ref="AL178" si="1064">Z178</f>
        <v>0</v>
      </c>
      <c r="AM178" s="69">
        <f t="shared" ref="AM178" si="1065">O178*COS(2.28586*PI()/180)+(Q178+195.2)*SIN(2.28586*PI()/180)+5.8015</f>
        <v>52.523179090683406</v>
      </c>
      <c r="AN178" s="69">
        <f t="shared" ref="AN178" si="1066">P178</f>
        <v>0</v>
      </c>
      <c r="AO178" s="69">
        <f t="shared" ref="AO178" si="1067">-O178*SIN(2.28586*PI()/180)+(Q178+195.2)*COS(2.28586*PI()/180)+205.9712</f>
        <v>1341.1552356238039</v>
      </c>
      <c r="AP178" s="69">
        <f t="shared" ref="AP178" si="1068">R178</f>
        <v>0</v>
      </c>
      <c r="AQ178" s="69">
        <f t="shared" ref="AQ178" si="1069">S178+2.28586*PI()/180</f>
        <v>4.2495783239637576E-2</v>
      </c>
      <c r="AR178" s="69">
        <f t="shared" ref="AR178" si="1070">T178</f>
        <v>0</v>
      </c>
      <c r="AS178" s="69">
        <f t="shared" ref="AS178" si="1071">AM178</f>
        <v>52.523179090683406</v>
      </c>
      <c r="AT178" s="69">
        <f t="shared" ref="AT178" si="1072">AN178*COS(0.02092*PI()/180)-AO178*SIN(0.02092*PI()/180)-2.4386</f>
        <v>-2.9282864506301487</v>
      </c>
      <c r="AU178" s="69">
        <f t="shared" ref="AU178" si="1073">AN178*SIN(0.02092*PI()/180)+AO178*COS(0.02092*PI()/180)+1994.492</f>
        <v>3335.6471462259397</v>
      </c>
      <c r="AV178" s="69">
        <f t="shared" ref="AV178" si="1074">AP178+0.000365</f>
        <v>3.6499999999999998E-4</v>
      </c>
      <c r="AW178" s="69">
        <f t="shared" ref="AW178" si="1075">AQ178</f>
        <v>4.2495783239637576E-2</v>
      </c>
      <c r="AX178" s="69">
        <f t="shared" ref="AX178" si="1076">AR178</f>
        <v>0</v>
      </c>
      <c r="AY178" s="69">
        <f t="shared" ref="AY178" si="1077">(AM178+17.5)*COS(-0.483808*PI()/180)+(AO178-1338.818)*SIN(-0.483808*PI()/180)</f>
        <v>70.000947231731843</v>
      </c>
      <c r="AZ178" s="69">
        <f t="shared" ref="AZ178" si="1078">AN178+0.11</f>
        <v>0.11</v>
      </c>
      <c r="BA178" s="69">
        <f t="shared" ref="BA178" si="1079">-(AM178+17.5)*SIN(-0.483808*PI()/180)+(AO178-1338.818)*COS(-0.483808*PI()/180)</f>
        <v>2.9284239767143379</v>
      </c>
      <c r="BB178" s="69">
        <f t="shared" ref="BB178" si="1080">AP178</f>
        <v>0</v>
      </c>
      <c r="BC178" s="69">
        <f t="shared" ref="BC178" si="1081">AQ178-0.483808*PI()/180</f>
        <v>3.4051740692148849E-2</v>
      </c>
      <c r="BD178" s="69">
        <f t="shared" ref="BD178" si="1082">AR178</f>
        <v>0</v>
      </c>
    </row>
    <row r="179" spans="1:57" s="20" customFormat="1">
      <c r="A179" s="20" t="str">
        <f t="shared" si="635"/>
        <v>PIPE.3337.T6HED</v>
      </c>
      <c r="B179" s="20" t="str">
        <f t="shared" si="1008"/>
        <v>HED_XTD6_PIPE</v>
      </c>
      <c r="C179" s="11" t="s">
        <v>412</v>
      </c>
      <c r="D179" s="11" t="s">
        <v>411</v>
      </c>
      <c r="E179" s="81" t="s">
        <v>408</v>
      </c>
      <c r="F179" s="81" t="s">
        <v>408</v>
      </c>
      <c r="G179" s="11" t="s">
        <v>148</v>
      </c>
      <c r="H179" s="81"/>
      <c r="K179" s="11">
        <v>73</v>
      </c>
      <c r="L179" s="20" t="s">
        <v>326</v>
      </c>
      <c r="O179" s="77">
        <f t="shared" si="1009"/>
        <v>1.4120940408727705</v>
      </c>
      <c r="P179" s="77">
        <f t="shared" si="1010"/>
        <v>0</v>
      </c>
      <c r="Q179" s="77">
        <f t="shared" si="1011"/>
        <v>942.72723177669445</v>
      </c>
      <c r="R179" s="77">
        <f t="shared" si="1012"/>
        <v>0</v>
      </c>
      <c r="S179" s="77">
        <f t="shared" si="1013"/>
        <v>2.5999999999999999E-3</v>
      </c>
      <c r="T179" s="77">
        <f t="shared" si="1014"/>
        <v>0</v>
      </c>
      <c r="U179" s="78">
        <f t="shared" si="1015"/>
        <v>1.4370940408727704</v>
      </c>
      <c r="V179" s="78">
        <f t="shared" si="1016"/>
        <v>0</v>
      </c>
      <c r="W179" s="78">
        <f t="shared" si="1017"/>
        <v>942.72723177669445</v>
      </c>
      <c r="X179" s="78">
        <f t="shared" si="1018"/>
        <v>0</v>
      </c>
      <c r="Y179" s="78">
        <f t="shared" si="1019"/>
        <v>2.5999999999999999E-3</v>
      </c>
      <c r="Z179" s="78">
        <f t="shared" si="1020"/>
        <v>0</v>
      </c>
      <c r="AA179" s="66">
        <v>0</v>
      </c>
      <c r="AB179" s="66">
        <v>0</v>
      </c>
      <c r="AC179" s="66">
        <v>942.72910000000002</v>
      </c>
      <c r="AD179" s="66">
        <v>0</v>
      </c>
      <c r="AE179" s="66">
        <v>0</v>
      </c>
      <c r="AF179" s="66">
        <v>0</v>
      </c>
      <c r="AG179" s="77">
        <f t="shared" si="1021"/>
        <v>2.8611783816419587</v>
      </c>
      <c r="AH179" s="77">
        <f t="shared" si="1022"/>
        <v>0</v>
      </c>
      <c r="AI179" s="77">
        <f t="shared" si="1023"/>
        <v>942.72164401939744</v>
      </c>
      <c r="AJ179" s="77">
        <f t="shared" si="1024"/>
        <v>0</v>
      </c>
      <c r="AK179" s="77">
        <f t="shared" si="1025"/>
        <v>5.1999999999999998E-3</v>
      </c>
      <c r="AL179" s="77">
        <f t="shared" si="1026"/>
        <v>0</v>
      </c>
      <c r="AM179" s="77">
        <f t="shared" si="1027"/>
        <v>52.598926268863359</v>
      </c>
      <c r="AN179" s="77">
        <f t="shared" si="1028"/>
        <v>0</v>
      </c>
      <c r="AO179" s="77">
        <f t="shared" si="1029"/>
        <v>1342.9366259137178</v>
      </c>
      <c r="AP179" s="77">
        <f t="shared" si="1030"/>
        <v>0</v>
      </c>
      <c r="AQ179" s="77">
        <f t="shared" si="1031"/>
        <v>4.2495783239637576E-2</v>
      </c>
      <c r="AR179" s="77">
        <f t="shared" si="1032"/>
        <v>0</v>
      </c>
      <c r="AS179" s="77">
        <f t="shared" si="1033"/>
        <v>52.598926268863359</v>
      </c>
      <c r="AT179" s="77">
        <f t="shared" si="1034"/>
        <v>-2.9289368769678941</v>
      </c>
      <c r="AU179" s="77">
        <f t="shared" si="1035"/>
        <v>3337.4285363971103</v>
      </c>
      <c r="AV179" s="77">
        <f t="shared" si="1036"/>
        <v>3.6499999999999998E-4</v>
      </c>
      <c r="AW179" s="77">
        <f t="shared" si="1037"/>
        <v>4.2495783239637576E-2</v>
      </c>
      <c r="AX179" s="77">
        <f t="shared" si="1038"/>
        <v>0</v>
      </c>
      <c r="AY179" s="77">
        <f t="shared" si="1039"/>
        <v>70.061649752823683</v>
      </c>
      <c r="AZ179" s="77">
        <f t="shared" si="1040"/>
        <v>0.11</v>
      </c>
      <c r="BA179" s="77">
        <f t="shared" si="1041"/>
        <v>4.7103903635843443</v>
      </c>
      <c r="BB179" s="77">
        <f t="shared" si="1042"/>
        <v>0</v>
      </c>
      <c r="BC179" s="77">
        <f t="shared" si="1043"/>
        <v>3.4051740692148849E-2</v>
      </c>
      <c r="BD179" s="77">
        <f t="shared" si="1044"/>
        <v>0</v>
      </c>
    </row>
    <row r="180" spans="1:57" s="55" customFormat="1">
      <c r="A180" s="1" t="str">
        <f t="shared" si="635"/>
        <v>PIPE.3338.MID</v>
      </c>
      <c r="B180" s="1" t="str">
        <f t="shared" si="1008"/>
        <v>MID__PIPE</v>
      </c>
      <c r="C180" s="2" t="s">
        <v>410</v>
      </c>
      <c r="D180" s="2" t="s">
        <v>410</v>
      </c>
      <c r="E180" s="2" t="s">
        <v>105</v>
      </c>
      <c r="F180" s="2"/>
      <c r="G180" s="11" t="s">
        <v>148</v>
      </c>
      <c r="H180" s="2"/>
      <c r="I180" s="1"/>
      <c r="J180" s="1"/>
      <c r="K180" s="2"/>
      <c r="L180" s="1"/>
      <c r="M180" s="1"/>
      <c r="N180" s="1"/>
      <c r="O180" s="69">
        <f>U180-0.025</f>
        <v>-2.5000000000000001E-2</v>
      </c>
      <c r="P180" s="69">
        <f>V180</f>
        <v>0</v>
      </c>
      <c r="Q180" s="69">
        <f>W180</f>
        <v>943.15233834032915</v>
      </c>
      <c r="R180" s="69">
        <f>X180</f>
        <v>0</v>
      </c>
      <c r="S180" s="69">
        <f>Y180</f>
        <v>0</v>
      </c>
      <c r="T180" s="69">
        <f>Z180</f>
        <v>0</v>
      </c>
      <c r="U180" s="101">
        <v>0</v>
      </c>
      <c r="V180" s="101">
        <v>0</v>
      </c>
      <c r="W180" s="101">
        <v>943.15233834032915</v>
      </c>
      <c r="X180" s="101">
        <v>0</v>
      </c>
      <c r="Y180" s="101">
        <v>0</v>
      </c>
      <c r="Z180" s="101">
        <v>0</v>
      </c>
      <c r="AA180" s="69">
        <f>U180*COS(-0.0026)+(W180-390)*SIN(-0.0026)</f>
        <v>-1.4381944593178204</v>
      </c>
      <c r="AB180" s="69">
        <f>V180</f>
        <v>0</v>
      </c>
      <c r="AC180" s="69">
        <f>-U180*SIN(-0.0026)+(W180-390)*COS(0.0026)+390</f>
        <v>943.1504686864788</v>
      </c>
      <c r="AD180" s="69">
        <f t="shared" ref="AD180:AD181" si="1083">X180</f>
        <v>0</v>
      </c>
      <c r="AE180" s="69">
        <f t="shared" ref="AE180:AE181" si="1084">Y180-0.0026</f>
        <v>-2.5999999999999999E-3</v>
      </c>
      <c r="AF180" s="69">
        <f t="shared" ref="AF180:AF181" si="1085">Z180</f>
        <v>0</v>
      </c>
      <c r="AG180" s="69">
        <f>U180*COS(0.0026)+(W180-395)*SIN(0.0026)</f>
        <v>1.4251944739644822</v>
      </c>
      <c r="AH180" s="69">
        <f>V180</f>
        <v>0</v>
      </c>
      <c r="AI180" s="69">
        <f>-U180*SIN(0.0026)+(W180-395)*COS(0.0026)+395</f>
        <v>943.15048558646924</v>
      </c>
      <c r="AJ180" s="69">
        <f t="shared" ref="AJ180:AJ182" si="1086">X180</f>
        <v>0</v>
      </c>
      <c r="AK180" s="69">
        <f t="shared" ref="AK180:AK182" si="1087">Y180+0.0026</f>
        <v>2.5999999999999999E-3</v>
      </c>
      <c r="AL180" s="69">
        <f t="shared" ref="AL180:AL182" si="1088">Z180</f>
        <v>0</v>
      </c>
      <c r="AM180" s="69">
        <f t="shared" ref="AM180:AM199" si="1089">O180*COS(2.28586*PI()/180)+(Q180+195.2)*SIN(2.28586*PI()/180)+5.8015</f>
        <v>51.179931229120307</v>
      </c>
      <c r="AN180" s="69">
        <f t="shared" ref="AN180:AN199" si="1090">P180</f>
        <v>0</v>
      </c>
      <c r="AO180" s="69">
        <f t="shared" ref="AO180:AO199" si="1091">-O180*SIN(2.28586*PI()/180)+(Q180+195.2)*COS(2.28586*PI()/180)+205.9712</f>
        <v>1343.4187129908539</v>
      </c>
      <c r="AP180" s="69">
        <f t="shared" ref="AP180:AP199" si="1092">R180</f>
        <v>0</v>
      </c>
      <c r="AQ180" s="69">
        <f t="shared" ref="AQ180:AQ199" si="1093">S180+2.28586*PI()/180</f>
        <v>3.9895783239637578E-2</v>
      </c>
      <c r="AR180" s="69">
        <f t="shared" ref="AR180:AR199" si="1094">T180</f>
        <v>0</v>
      </c>
      <c r="AS180" s="69">
        <f>AM180</f>
        <v>51.179931229120307</v>
      </c>
      <c r="AT180" s="69">
        <f>AN180*COS(0.02092*PI()/180)-AO180*SIN(0.02092*PI()/180)-2.4386</f>
        <v>-2.9291128979857652</v>
      </c>
      <c r="AU180" s="69">
        <f>AN180*SIN(0.02092*PI()/180)+AO180*COS(0.02092*PI()/180)+1994.492</f>
        <v>3337.910623442112</v>
      </c>
      <c r="AV180" s="69">
        <f t="shared" ref="AV180:AV199" si="1095">AP180+0.000365</f>
        <v>3.6499999999999998E-4</v>
      </c>
      <c r="AW180" s="69">
        <f t="shared" ref="AW180:AW199" si="1096">AQ180</f>
        <v>3.9895783239637578E-2</v>
      </c>
      <c r="AX180" s="69">
        <f t="shared" ref="AX180:AX199" si="1097">AR180</f>
        <v>0</v>
      </c>
      <c r="AY180" s="69">
        <f>(AM180+17.5)*COS(-0.483808*PI()/180)+(AO180-1338.818)*SIN(-0.483808*PI()/180)</f>
        <v>68.638634585853424</v>
      </c>
      <c r="AZ180" s="69">
        <f>AN180+0.11</f>
        <v>0.11</v>
      </c>
      <c r="BA180" s="69">
        <f>-(AM180+17.5)*SIN(-0.483808*PI()/180)+(AO180-1338.818)*COS(-0.483808*PI()/180)</f>
        <v>5.1804783418709741</v>
      </c>
      <c r="BB180" s="69">
        <f t="shared" ref="BB180:BB199" si="1098">AP180</f>
        <v>0</v>
      </c>
      <c r="BC180" s="69">
        <f t="shared" ref="BC180:BC199" si="1099">AQ180-0.483808*PI()/180</f>
        <v>3.1451740692148851E-2</v>
      </c>
      <c r="BD180" s="69">
        <f t="shared" ref="BD180:BD199" si="1100">AR180</f>
        <v>0</v>
      </c>
      <c r="BE180" s="1"/>
    </row>
    <row r="181" spans="1:57" s="10" customFormat="1">
      <c r="A181" s="10" t="str">
        <f t="shared" ref="A181:A199" si="1101">IF( H181="", CONCATENATE(G181,".",ROUND(AU181,0),".",C181),CONCATENATE(G181,"-",H181,".",ROUND(AU181,0),".",C181))</f>
        <v>PIPE.3339.MID</v>
      </c>
      <c r="B181" s="10" t="str">
        <f t="shared" si="1008"/>
        <v>MID__PIPE</v>
      </c>
      <c r="C181" s="11" t="s">
        <v>410</v>
      </c>
      <c r="D181" s="11" t="s">
        <v>410</v>
      </c>
      <c r="E181" s="11" t="s">
        <v>105</v>
      </c>
      <c r="F181" s="11"/>
      <c r="G181" s="11" t="s">
        <v>148</v>
      </c>
      <c r="H181" s="11"/>
      <c r="K181" s="11"/>
      <c r="O181" s="77">
        <f t="shared" ref="O181" si="1102">U181-0.025</f>
        <v>-2.5000000000000001E-2</v>
      </c>
      <c r="P181" s="77">
        <f t="shared" ref="P181:Q181" si="1103">V181</f>
        <v>0</v>
      </c>
      <c r="Q181" s="77">
        <f t="shared" si="1103"/>
        <v>944.67533823263693</v>
      </c>
      <c r="R181" s="77">
        <f t="shared" ref="R181:R199" si="1104">X181</f>
        <v>0</v>
      </c>
      <c r="S181" s="77">
        <f t="shared" ref="S181:S199" si="1105">Y181</f>
        <v>0</v>
      </c>
      <c r="T181" s="77">
        <f t="shared" ref="T181:T199" si="1106">Z181</f>
        <v>0</v>
      </c>
      <c r="U181" s="98">
        <v>0</v>
      </c>
      <c r="V181" s="98">
        <v>0</v>
      </c>
      <c r="W181" s="98">
        <v>944.67533823263693</v>
      </c>
      <c r="X181" s="98">
        <v>0</v>
      </c>
      <c r="Y181" s="98">
        <v>0</v>
      </c>
      <c r="Z181" s="98">
        <v>0</v>
      </c>
      <c r="AA181" s="77">
        <f t="shared" ref="AA181" si="1107">U181*COS(-0.0026)+(W181-390)*SIN(-0.0026)</f>
        <v>-1.4421542545764479</v>
      </c>
      <c r="AB181" s="77">
        <f t="shared" ref="AB181" si="1108">V181</f>
        <v>0</v>
      </c>
      <c r="AC181" s="77">
        <f t="shared" ref="AC181" si="1109">-U181*SIN(-0.0026)+(W181-390)*COS(0.0026)+390</f>
        <v>944.67346343104987</v>
      </c>
      <c r="AD181" s="77">
        <f t="shared" si="1083"/>
        <v>0</v>
      </c>
      <c r="AE181" s="77">
        <f t="shared" si="1084"/>
        <v>-2.5999999999999999E-3</v>
      </c>
      <c r="AF181" s="77">
        <f t="shared" si="1085"/>
        <v>0</v>
      </c>
      <c r="AG181" s="77">
        <f t="shared" ref="AG181" si="1110">U181*COS(0.0026)+(W181-395)*SIN(0.0026)</f>
        <v>1.4291542692231094</v>
      </c>
      <c r="AH181" s="77">
        <f t="shared" ref="AH181" si="1111">V181</f>
        <v>0</v>
      </c>
      <c r="AI181" s="77">
        <f t="shared" ref="AI181" si="1112">-U181*SIN(0.0026)+(W181-395)*COS(0.0026)+395</f>
        <v>944.67348033104031</v>
      </c>
      <c r="AJ181" s="77">
        <f t="shared" si="1086"/>
        <v>0</v>
      </c>
      <c r="AK181" s="77">
        <f t="shared" si="1087"/>
        <v>2.5999999999999999E-3</v>
      </c>
      <c r="AL181" s="77">
        <f t="shared" si="1088"/>
        <v>0</v>
      </c>
      <c r="AM181" s="77">
        <f t="shared" si="1089"/>
        <v>51.240676385295515</v>
      </c>
      <c r="AN181" s="77">
        <f t="shared" si="1090"/>
        <v>0</v>
      </c>
      <c r="AO181" s="77">
        <f t="shared" si="1091"/>
        <v>1344.94050098462</v>
      </c>
      <c r="AP181" s="77">
        <f t="shared" si="1092"/>
        <v>0</v>
      </c>
      <c r="AQ181" s="77">
        <f t="shared" si="1093"/>
        <v>3.9895783239637578E-2</v>
      </c>
      <c r="AR181" s="77">
        <f t="shared" si="1094"/>
        <v>0</v>
      </c>
      <c r="AS181" s="77">
        <f t="shared" ref="AS181" si="1113">AM181</f>
        <v>51.240676385295515</v>
      </c>
      <c r="AT181" s="77">
        <f t="shared" ref="AT181" si="1114">AN181*COS(0.02092*PI()/180)-AO181*SIN(0.02092*PI()/180)-2.4386</f>
        <v>-2.9296685375877178</v>
      </c>
      <c r="AU181" s="77">
        <f t="shared" ref="AU181" si="1115">AN181*SIN(0.02092*PI()/180)+AO181*COS(0.02092*PI()/180)+1994.492</f>
        <v>3339.4324113344396</v>
      </c>
      <c r="AV181" s="77">
        <f t="shared" si="1095"/>
        <v>3.6499999999999998E-4</v>
      </c>
      <c r="AW181" s="77">
        <f t="shared" si="1096"/>
        <v>3.9895783239637578E-2</v>
      </c>
      <c r="AX181" s="77">
        <f t="shared" si="1097"/>
        <v>0</v>
      </c>
      <c r="AY181" s="77">
        <f t="shared" ref="AY181" si="1116">(AM181+17.5)*COS(-0.483808*PI()/180)+(AO181-1338.818)*SIN(-0.483808*PI()/180)</f>
        <v>68.686527686557497</v>
      </c>
      <c r="AZ181" s="77">
        <f t="shared" ref="AZ181" si="1117">AN181+0.11</f>
        <v>0.11</v>
      </c>
      <c r="BA181" s="77">
        <f t="shared" ref="BA181" si="1118">-(AM181+17.5)*SIN(-0.483808*PI()/180)+(AO181-1338.818)*COS(-0.483808*PI()/180)</f>
        <v>6.7027250113941452</v>
      </c>
      <c r="BB181" s="77">
        <f t="shared" si="1098"/>
        <v>0</v>
      </c>
      <c r="BC181" s="77">
        <f t="shared" si="1099"/>
        <v>3.1451740692148851E-2</v>
      </c>
      <c r="BD181" s="77">
        <f t="shared" si="1100"/>
        <v>0</v>
      </c>
    </row>
    <row r="182" spans="1:57">
      <c r="A182" s="1" t="str">
        <f t="shared" si="1101"/>
        <v>PIPE.3338.HED</v>
      </c>
      <c r="B182" s="1" t="str">
        <f t="shared" si="1008"/>
        <v>HED__PIPE</v>
      </c>
      <c r="C182" s="2" t="s">
        <v>411</v>
      </c>
      <c r="D182" s="2" t="s">
        <v>411</v>
      </c>
      <c r="E182" s="2" t="s">
        <v>105</v>
      </c>
      <c r="F182" s="2"/>
      <c r="G182" s="2" t="s">
        <v>148</v>
      </c>
      <c r="H182" s="2"/>
      <c r="I182" s="1"/>
      <c r="J182" s="1"/>
      <c r="K182" s="2"/>
      <c r="L182" s="1">
        <v>1.1000000000000001</v>
      </c>
      <c r="M182" s="1"/>
      <c r="N182" s="1"/>
      <c r="O182" s="69">
        <f>U182-0.025</f>
        <v>1.4133833806880367</v>
      </c>
      <c r="P182" s="69">
        <f>V182</f>
        <v>0</v>
      </c>
      <c r="Q182" s="69">
        <f>W182</f>
        <v>943.22313058821464</v>
      </c>
      <c r="R182" s="69">
        <f t="shared" si="1104"/>
        <v>0</v>
      </c>
      <c r="S182" s="69">
        <f t="shared" si="1105"/>
        <v>2.5999999999999999E-3</v>
      </c>
      <c r="T182" s="69">
        <f t="shared" si="1106"/>
        <v>0</v>
      </c>
      <c r="U182" s="70">
        <f>AA182*COS(0.0026)+(AC182-390)*SIN(0.0026)</f>
        <v>1.4383833806880366</v>
      </c>
      <c r="V182" s="70">
        <f>AB182</f>
        <v>0</v>
      </c>
      <c r="W182" s="70">
        <f>-AA182*SIN(0.0026)+(AC182-390)*COS(0.0026)+390</f>
        <v>943.22313058821464</v>
      </c>
      <c r="X182" s="70">
        <f>AD182</f>
        <v>0</v>
      </c>
      <c r="Y182" s="70">
        <f>AE182+0.0026</f>
        <v>2.5999999999999999E-3</v>
      </c>
      <c r="Z182" s="70">
        <f>AF182</f>
        <v>0</v>
      </c>
      <c r="AA182" s="101">
        <v>0</v>
      </c>
      <c r="AB182" s="101">
        <v>0</v>
      </c>
      <c r="AC182" s="101">
        <v>943.2250004876629</v>
      </c>
      <c r="AD182" s="101">
        <v>0</v>
      </c>
      <c r="AE182" s="101">
        <v>0</v>
      </c>
      <c r="AF182" s="101">
        <v>0</v>
      </c>
      <c r="AG182" s="69">
        <f>U182*COS(0.0026)+(W182-395)*SIN(0.0026)</f>
        <v>2.8637570525565588</v>
      </c>
      <c r="AH182" s="69">
        <f>V182</f>
        <v>0</v>
      </c>
      <c r="AI182" s="69">
        <f>-U182*SIN(0.0026)+(W182-395)*COS(0.0026)+395</f>
        <v>943.21753780250083</v>
      </c>
      <c r="AJ182" s="69">
        <f t="shared" si="1086"/>
        <v>0</v>
      </c>
      <c r="AK182" s="69">
        <f t="shared" si="1087"/>
        <v>5.1999999999999998E-3</v>
      </c>
      <c r="AL182" s="69">
        <f t="shared" si="1088"/>
        <v>0</v>
      </c>
      <c r="AM182" s="69">
        <f t="shared" si="1089"/>
        <v>52.619993606271393</v>
      </c>
      <c r="AN182" s="69">
        <f t="shared" si="1090"/>
        <v>0</v>
      </c>
      <c r="AO182" s="69">
        <f t="shared" si="1091"/>
        <v>1343.4320786975013</v>
      </c>
      <c r="AP182" s="69">
        <f t="shared" si="1092"/>
        <v>0</v>
      </c>
      <c r="AQ182" s="69">
        <f t="shared" si="1093"/>
        <v>4.2495783239637576E-2</v>
      </c>
      <c r="AR182" s="69">
        <f t="shared" si="1094"/>
        <v>0</v>
      </c>
      <c r="AS182" s="69">
        <f>AM182</f>
        <v>52.619993606271393</v>
      </c>
      <c r="AT182" s="69">
        <f>AN182*COS(0.02092*PI()/180)-AO182*SIN(0.02092*PI()/180)-2.4386</f>
        <v>-2.9291177781109545</v>
      </c>
      <c r="AU182" s="69">
        <f>AN182*SIN(0.02092*PI()/180)+AO182*COS(0.02092*PI()/180)+1994.492</f>
        <v>3337.9239891478683</v>
      </c>
      <c r="AV182" s="69">
        <f t="shared" si="1095"/>
        <v>3.6499999999999998E-4</v>
      </c>
      <c r="AW182" s="69">
        <f t="shared" si="1096"/>
        <v>4.2495783239637576E-2</v>
      </c>
      <c r="AX182" s="69">
        <f t="shared" si="1097"/>
        <v>0</v>
      </c>
      <c r="AY182" s="69">
        <f>(AM182+17.5)*COS(-0.483808*PI()/180)+(AO182-1338.818)*SIN(-0.483808*PI()/180)</f>
        <v>70.07853276449606</v>
      </c>
      <c r="AZ182" s="69">
        <f>AN182+0.11</f>
        <v>0.11</v>
      </c>
      <c r="BA182" s="69">
        <f>-(AM182+17.5)*SIN(-0.483808*PI()/180)+(AO182-1338.818)*COS(-0.483808*PI()/180)</f>
        <v>5.2060033755011048</v>
      </c>
      <c r="BB182" s="69">
        <f t="shared" si="1098"/>
        <v>0</v>
      </c>
      <c r="BC182" s="69">
        <f t="shared" si="1099"/>
        <v>3.4051740692148849E-2</v>
      </c>
      <c r="BD182" s="69">
        <f t="shared" si="1100"/>
        <v>0</v>
      </c>
      <c r="BE182" s="21"/>
    </row>
    <row r="183" spans="1:57">
      <c r="A183" s="1" t="str">
        <f t="shared" ref="A183:A191" si="1119">IF( H183="", CONCATENATE(G183,".",ROUND(AU183,0),".",C183),CONCATENATE(G183,"-",H183,".",ROUND(AU183,0),".",C183))</f>
        <v>PIPE.3339.HED</v>
      </c>
      <c r="B183" s="1" t="str">
        <f t="shared" ref="B183:B191" si="1120">IF( H183&gt;0, CONCATENATE(D183,"_",F183,"_",G183,"-",H183),CONCATENATE(D183,"_",F183,"_",G183) )</f>
        <v>HED__PIPE</v>
      </c>
      <c r="C183" s="2" t="s">
        <v>411</v>
      </c>
      <c r="D183" s="2" t="s">
        <v>411</v>
      </c>
      <c r="E183" s="2" t="s">
        <v>105</v>
      </c>
      <c r="F183" s="2"/>
      <c r="G183" s="2" t="s">
        <v>148</v>
      </c>
      <c r="H183" s="2"/>
      <c r="I183" s="1"/>
      <c r="J183" s="1"/>
      <c r="K183" s="2"/>
      <c r="L183" s="1">
        <v>1.2</v>
      </c>
      <c r="M183" s="1"/>
      <c r="N183" s="1"/>
      <c r="O183" s="69">
        <f t="shared" ref="O183:O191" si="1121">U183-0.025</f>
        <v>1.4168933759712115</v>
      </c>
      <c r="P183" s="69">
        <f t="shared" ref="P183:P191" si="1122">V183</f>
        <v>0</v>
      </c>
      <c r="Q183" s="69">
        <f t="shared" ref="Q183:Q191" si="1123">W183</f>
        <v>944.57312573205388</v>
      </c>
      <c r="R183" s="69">
        <f t="shared" ref="R183:R191" si="1124">X183</f>
        <v>0</v>
      </c>
      <c r="S183" s="69">
        <f t="shared" ref="S183:S191" si="1125">Y183</f>
        <v>2.5999999999999999E-3</v>
      </c>
      <c r="T183" s="69">
        <f t="shared" ref="T183:T191" si="1126">Z183</f>
        <v>0</v>
      </c>
      <c r="U183" s="70">
        <f t="shared" ref="U183:U191" si="1127">AA183*COS(0.0026)+(AC183-390)*SIN(0.0026)</f>
        <v>1.4418933759712114</v>
      </c>
      <c r="V183" s="70">
        <f t="shared" ref="V183:V191" si="1128">AB183</f>
        <v>0</v>
      </c>
      <c r="W183" s="70">
        <f t="shared" ref="W183:W191" si="1129">-AA183*SIN(0.0026)+(AC183-390)*COS(0.0026)+390</f>
        <v>944.57312573205388</v>
      </c>
      <c r="X183" s="70">
        <f t="shared" ref="X183:X191" si="1130">AD183</f>
        <v>0</v>
      </c>
      <c r="Y183" s="70">
        <f t="shared" ref="Y183:Y191" si="1131">AE183+0.0026</f>
        <v>2.5999999999999999E-3</v>
      </c>
      <c r="Z183" s="70">
        <f t="shared" ref="Z183:Z191" si="1132">AF183</f>
        <v>0</v>
      </c>
      <c r="AA183" s="98">
        <v>0</v>
      </c>
      <c r="AB183" s="98">
        <v>0</v>
      </c>
      <c r="AC183" s="114">
        <v>944.57500019449856</v>
      </c>
      <c r="AD183" s="98">
        <v>0</v>
      </c>
      <c r="AE183" s="98">
        <v>0</v>
      </c>
      <c r="AF183" s="98">
        <v>0</v>
      </c>
      <c r="AG183" s="69">
        <f t="shared" ref="AG183:AG191" si="1133">U183*COS(0.0026)+(W183-395)*SIN(0.0026)</f>
        <v>2.8707770193953541</v>
      </c>
      <c r="AH183" s="69">
        <f t="shared" ref="AH183:AH191" si="1134">V183</f>
        <v>0</v>
      </c>
      <c r="AI183" s="69">
        <f t="shared" ref="AI183:AI191" si="1135">-U183*SIN(0.0026)+(W183-395)*COS(0.0026)+395</f>
        <v>944.5675192573816</v>
      </c>
      <c r="AJ183" s="69">
        <f t="shared" ref="AJ183:AJ191" si="1136">X183</f>
        <v>0</v>
      </c>
      <c r="AK183" s="69">
        <f t="shared" ref="AK183:AK191" si="1137">Y183+0.0026</f>
        <v>5.1999999999999998E-3</v>
      </c>
      <c r="AL183" s="69">
        <f t="shared" ref="AL183:AL191" si="1138">Z183</f>
        <v>0</v>
      </c>
      <c r="AM183" s="69">
        <f t="shared" ref="AM183:AM191" si="1139">O183*COS(2.28586*PI()/180)+(Q183+195.2)*SIN(2.28586*PI()/180)+5.8015</f>
        <v>52.677345635624484</v>
      </c>
      <c r="AN183" s="69">
        <f t="shared" ref="AN183:AN191" si="1140">P183</f>
        <v>0</v>
      </c>
      <c r="AO183" s="69">
        <f t="shared" ref="AO183:AO191" si="1141">-O183*SIN(2.28586*PI()/180)+(Q183+195.2)*COS(2.28586*PI()/180)+205.9712</f>
        <v>1344.78085961121</v>
      </c>
      <c r="AP183" s="69">
        <f t="shared" ref="AP183:AP191" si="1142">R183</f>
        <v>0</v>
      </c>
      <c r="AQ183" s="69">
        <f t="shared" ref="AQ183:AQ191" si="1143">S183+2.28586*PI()/180</f>
        <v>4.2495783239637576E-2</v>
      </c>
      <c r="AR183" s="69">
        <f t="shared" ref="AR183:AR191" si="1144">T183</f>
        <v>0</v>
      </c>
      <c r="AS183" s="69">
        <f t="shared" ref="AS183:AS191" si="1145">AM183</f>
        <v>52.677345635624484</v>
      </c>
      <c r="AT183" s="69">
        <f t="shared" ref="AT183:AT191" si="1146">AN183*COS(0.02092*PI()/180)-AO183*SIN(0.02092*PI()/180)-2.4386</f>
        <v>-2.9296102488710636</v>
      </c>
      <c r="AU183" s="69">
        <f t="shared" ref="AU183:AU191" si="1147">AN183*SIN(0.02092*PI()/180)+AO183*COS(0.02092*PI()/180)+1994.492</f>
        <v>3339.2727699716706</v>
      </c>
      <c r="AV183" s="69">
        <f t="shared" ref="AV183:AV191" si="1148">AP183+0.000365</f>
        <v>3.6499999999999998E-4</v>
      </c>
      <c r="AW183" s="69">
        <f t="shared" ref="AW183:AW191" si="1149">AQ183</f>
        <v>4.2495783239637576E-2</v>
      </c>
      <c r="AX183" s="69">
        <f t="shared" ref="AX183:AX191" si="1150">AR183</f>
        <v>0</v>
      </c>
      <c r="AY183" s="69">
        <f t="shared" ref="AY183:AY191" si="1151">(AM183+17.5)*COS(-0.483808*PI()/180)+(AO183-1338.818)*SIN(-0.483808*PI()/180)</f>
        <v>70.124493721129937</v>
      </c>
      <c r="AZ183" s="69">
        <f t="shared" ref="AZ183:AZ191" si="1152">AN183+0.11</f>
        <v>0.11</v>
      </c>
      <c r="BA183" s="69">
        <f t="shared" ref="BA183:BA191" si="1153">-(AM183+17.5)*SIN(-0.483808*PI()/180)+(AO183-1338.818)*COS(-0.483808*PI()/180)</f>
        <v>6.5552204814262263</v>
      </c>
      <c r="BB183" s="69">
        <f t="shared" ref="BB183:BB191" si="1154">AP183</f>
        <v>0</v>
      </c>
      <c r="BC183" s="69">
        <f t="shared" ref="BC183:BC191" si="1155">AQ183-0.483808*PI()/180</f>
        <v>3.4051740692148849E-2</v>
      </c>
      <c r="BD183" s="69">
        <f t="shared" ref="BD183:BD191" si="1156">AR183</f>
        <v>0</v>
      </c>
      <c r="BE183" s="21"/>
    </row>
    <row r="184" spans="1:57">
      <c r="A184" s="1" t="str">
        <f t="shared" si="1119"/>
        <v>PIPE-1.3340.HED</v>
      </c>
      <c r="B184" s="1" t="str">
        <f t="shared" si="1120"/>
        <v>HED__PIPE-1</v>
      </c>
      <c r="C184" s="2" t="s">
        <v>411</v>
      </c>
      <c r="D184" s="2" t="s">
        <v>411</v>
      </c>
      <c r="E184" s="2" t="s">
        <v>105</v>
      </c>
      <c r="F184" s="2"/>
      <c r="G184" s="2" t="s">
        <v>148</v>
      </c>
      <c r="H184" s="2">
        <v>1</v>
      </c>
      <c r="I184" s="1"/>
      <c r="J184" s="1"/>
      <c r="K184" s="2"/>
      <c r="L184" s="1">
        <v>1.3</v>
      </c>
      <c r="M184" s="1"/>
      <c r="N184" s="1"/>
      <c r="O184" s="69">
        <f t="shared" si="1121"/>
        <v>1.418882372765863</v>
      </c>
      <c r="P184" s="69">
        <f t="shared" si="1122"/>
        <v>0</v>
      </c>
      <c r="Q184" s="69">
        <f t="shared" si="1123"/>
        <v>945.3381227754295</v>
      </c>
      <c r="R184" s="69">
        <f t="shared" si="1124"/>
        <v>0</v>
      </c>
      <c r="S184" s="69">
        <f t="shared" si="1125"/>
        <v>2.5999999999999999E-3</v>
      </c>
      <c r="T184" s="69">
        <f t="shared" si="1126"/>
        <v>0</v>
      </c>
      <c r="U184" s="70">
        <f t="shared" si="1127"/>
        <v>1.443882372765863</v>
      </c>
      <c r="V184" s="70">
        <f t="shared" si="1128"/>
        <v>0</v>
      </c>
      <c r="W184" s="70">
        <f t="shared" si="1129"/>
        <v>945.3381227754295</v>
      </c>
      <c r="X184" s="70">
        <f t="shared" si="1130"/>
        <v>0</v>
      </c>
      <c r="Y184" s="70">
        <f t="shared" si="1131"/>
        <v>2.5999999999999999E-3</v>
      </c>
      <c r="Z184" s="70">
        <f t="shared" si="1132"/>
        <v>0</v>
      </c>
      <c r="AA184" s="98">
        <v>0</v>
      </c>
      <c r="AB184" s="98">
        <v>0</v>
      </c>
      <c r="AC184" s="114">
        <v>945.33999982357147</v>
      </c>
      <c r="AD184" s="98">
        <v>0</v>
      </c>
      <c r="AE184" s="98">
        <v>0</v>
      </c>
      <c r="AF184" s="98">
        <v>0</v>
      </c>
      <c r="AG184" s="69">
        <f t="shared" si="1133"/>
        <v>2.874754999539046</v>
      </c>
      <c r="AH184" s="69">
        <f t="shared" si="1134"/>
        <v>0</v>
      </c>
      <c r="AI184" s="69">
        <f t="shared" si="1135"/>
        <v>945.33250854368282</v>
      </c>
      <c r="AJ184" s="69">
        <f t="shared" si="1136"/>
        <v>0</v>
      </c>
      <c r="AK184" s="69">
        <f t="shared" si="1137"/>
        <v>5.1999999999999998E-3</v>
      </c>
      <c r="AL184" s="69">
        <f t="shared" si="1138"/>
        <v>0</v>
      </c>
      <c r="AM184" s="69">
        <f t="shared" si="1139"/>
        <v>52.709845110224023</v>
      </c>
      <c r="AN184" s="69">
        <f t="shared" si="1140"/>
        <v>0</v>
      </c>
      <c r="AO184" s="69">
        <f t="shared" si="1141"/>
        <v>1345.5451685910293</v>
      </c>
      <c r="AP184" s="69">
        <f t="shared" si="1142"/>
        <v>0</v>
      </c>
      <c r="AQ184" s="69">
        <f t="shared" si="1143"/>
        <v>4.2495783239637576E-2</v>
      </c>
      <c r="AR184" s="69">
        <f t="shared" si="1144"/>
        <v>0</v>
      </c>
      <c r="AS184" s="69">
        <f t="shared" si="1145"/>
        <v>52.709845110224023</v>
      </c>
      <c r="AT184" s="69">
        <f t="shared" si="1146"/>
        <v>-2.9298893155604153</v>
      </c>
      <c r="AU184" s="69">
        <f t="shared" si="1147"/>
        <v>3340.0370789005437</v>
      </c>
      <c r="AV184" s="69">
        <f t="shared" si="1148"/>
        <v>3.6499999999999998E-4</v>
      </c>
      <c r="AW184" s="69">
        <f t="shared" si="1149"/>
        <v>4.2495783239637576E-2</v>
      </c>
      <c r="AX184" s="69">
        <f t="shared" si="1150"/>
        <v>0</v>
      </c>
      <c r="AY184" s="69">
        <f t="shared" si="1151"/>
        <v>70.150538256250002</v>
      </c>
      <c r="AZ184" s="69">
        <f t="shared" si="1152"/>
        <v>0.11</v>
      </c>
      <c r="BA184" s="69">
        <f t="shared" si="1153"/>
        <v>7.319776636768748</v>
      </c>
      <c r="BB184" s="69">
        <f t="shared" si="1154"/>
        <v>0</v>
      </c>
      <c r="BC184" s="69">
        <f t="shared" si="1155"/>
        <v>3.4051740692148849E-2</v>
      </c>
      <c r="BD184" s="69">
        <f t="shared" si="1156"/>
        <v>0</v>
      </c>
      <c r="BE184" s="21"/>
    </row>
    <row r="185" spans="1:57">
      <c r="A185" s="1" t="str">
        <f t="shared" si="1119"/>
        <v>PIPE-2.3340.HED</v>
      </c>
      <c r="B185" s="1" t="str">
        <f t="shared" si="1120"/>
        <v>HED__PIPE-2</v>
      </c>
      <c r="C185" s="2" t="s">
        <v>411</v>
      </c>
      <c r="D185" s="2" t="s">
        <v>411</v>
      </c>
      <c r="E185" s="2" t="s">
        <v>105</v>
      </c>
      <c r="F185" s="2"/>
      <c r="G185" s="2" t="s">
        <v>148</v>
      </c>
      <c r="H185" s="2">
        <v>2</v>
      </c>
      <c r="I185" s="1"/>
      <c r="J185" s="1"/>
      <c r="K185" s="2"/>
      <c r="L185" s="1">
        <v>1.4</v>
      </c>
      <c r="M185" s="1"/>
      <c r="N185" s="1"/>
      <c r="O185" s="69">
        <f t="shared" si="1121"/>
        <v>1.4196883714424435</v>
      </c>
      <c r="P185" s="69">
        <f t="shared" si="1122"/>
        <v>0</v>
      </c>
      <c r="Q185" s="69">
        <f t="shared" si="1123"/>
        <v>945.64812156788946</v>
      </c>
      <c r="R185" s="69">
        <f t="shared" si="1124"/>
        <v>0</v>
      </c>
      <c r="S185" s="69">
        <f t="shared" si="1125"/>
        <v>2.5999999999999999E-3</v>
      </c>
      <c r="T185" s="69">
        <f t="shared" si="1126"/>
        <v>0</v>
      </c>
      <c r="U185" s="70">
        <f t="shared" si="1127"/>
        <v>1.4446883714424434</v>
      </c>
      <c r="V185" s="70">
        <f t="shared" si="1128"/>
        <v>0</v>
      </c>
      <c r="W185" s="70">
        <f t="shared" si="1129"/>
        <v>945.64812156788946</v>
      </c>
      <c r="X185" s="70">
        <f t="shared" si="1130"/>
        <v>0</v>
      </c>
      <c r="Y185" s="70">
        <f t="shared" si="1131"/>
        <v>2.5999999999999999E-3</v>
      </c>
      <c r="Z185" s="70">
        <f t="shared" si="1132"/>
        <v>0</v>
      </c>
      <c r="AA185" s="98">
        <v>0</v>
      </c>
      <c r="AB185" s="98">
        <v>0</v>
      </c>
      <c r="AC185" s="114">
        <v>945.64999966383039</v>
      </c>
      <c r="AD185" s="98">
        <v>0</v>
      </c>
      <c r="AE185" s="98">
        <v>0</v>
      </c>
      <c r="AF185" s="98">
        <v>0</v>
      </c>
      <c r="AG185" s="69">
        <f t="shared" si="1133"/>
        <v>2.8763669914436591</v>
      </c>
      <c r="AH185" s="69">
        <f t="shared" si="1134"/>
        <v>0</v>
      </c>
      <c r="AI185" s="69">
        <f t="shared" si="1135"/>
        <v>945.64250419275322</v>
      </c>
      <c r="AJ185" s="69">
        <f t="shared" si="1136"/>
        <v>0</v>
      </c>
      <c r="AK185" s="69">
        <f t="shared" si="1137"/>
        <v>5.1999999999999998E-3</v>
      </c>
      <c r="AL185" s="69">
        <f t="shared" si="1138"/>
        <v>0</v>
      </c>
      <c r="AM185" s="69">
        <f t="shared" si="1139"/>
        <v>52.723014831556526</v>
      </c>
      <c r="AN185" s="69">
        <f t="shared" si="1140"/>
        <v>0</v>
      </c>
      <c r="AO185" s="69">
        <f t="shared" si="1141"/>
        <v>1345.8548885603573</v>
      </c>
      <c r="AP185" s="69">
        <f t="shared" si="1142"/>
        <v>0</v>
      </c>
      <c r="AQ185" s="69">
        <f t="shared" si="1143"/>
        <v>4.2495783239637576E-2</v>
      </c>
      <c r="AR185" s="69">
        <f t="shared" si="1144"/>
        <v>0</v>
      </c>
      <c r="AS185" s="69">
        <f t="shared" si="1145"/>
        <v>52.723014831556526</v>
      </c>
      <c r="AT185" s="69">
        <f t="shared" si="1146"/>
        <v>-2.9300024014049475</v>
      </c>
      <c r="AU185" s="69">
        <f t="shared" si="1147"/>
        <v>3340.3467988492266</v>
      </c>
      <c r="AV185" s="69">
        <f t="shared" si="1148"/>
        <v>3.6499999999999998E-4</v>
      </c>
      <c r="AW185" s="69">
        <f t="shared" si="1149"/>
        <v>4.2495783239637576E-2</v>
      </c>
      <c r="AX185" s="69">
        <f t="shared" si="1150"/>
        <v>0</v>
      </c>
      <c r="AY185" s="69">
        <f t="shared" si="1151"/>
        <v>70.161092250552741</v>
      </c>
      <c r="AZ185" s="69">
        <f t="shared" si="1152"/>
        <v>0.11</v>
      </c>
      <c r="BA185" s="69">
        <f t="shared" si="1153"/>
        <v>7.6295967687239452</v>
      </c>
      <c r="BB185" s="69">
        <f t="shared" si="1154"/>
        <v>0</v>
      </c>
      <c r="BC185" s="69">
        <f t="shared" si="1155"/>
        <v>3.4051740692148849E-2</v>
      </c>
      <c r="BD185" s="69">
        <f t="shared" si="1156"/>
        <v>0</v>
      </c>
      <c r="BE185" s="21"/>
    </row>
    <row r="186" spans="1:57">
      <c r="A186" s="1" t="str">
        <f t="shared" si="1119"/>
        <v>PIPE-1.3343.HED</v>
      </c>
      <c r="B186" s="1" t="str">
        <f t="shared" si="1120"/>
        <v>HED__PIPE-1</v>
      </c>
      <c r="C186" s="2" t="s">
        <v>411</v>
      </c>
      <c r="D186" s="2" t="s">
        <v>411</v>
      </c>
      <c r="E186" s="2" t="s">
        <v>105</v>
      </c>
      <c r="F186" s="2"/>
      <c r="G186" s="2" t="s">
        <v>148</v>
      </c>
      <c r="H186" s="2">
        <v>1</v>
      </c>
      <c r="I186" s="1"/>
      <c r="J186" s="1"/>
      <c r="K186" s="2"/>
      <c r="L186" s="1">
        <v>1.5</v>
      </c>
      <c r="M186" s="1"/>
      <c r="N186" s="1"/>
      <c r="O186" s="69">
        <f t="shared" si="1121"/>
        <v>1.4266823646544167</v>
      </c>
      <c r="P186" s="69">
        <f t="shared" si="1122"/>
        <v>0</v>
      </c>
      <c r="Q186" s="69">
        <f t="shared" si="1123"/>
        <v>948.33811289564642</v>
      </c>
      <c r="R186" s="69">
        <f t="shared" si="1124"/>
        <v>0</v>
      </c>
      <c r="S186" s="69">
        <f t="shared" si="1125"/>
        <v>2.5999999999999999E-3</v>
      </c>
      <c r="T186" s="69">
        <f t="shared" si="1126"/>
        <v>0</v>
      </c>
      <c r="U186" s="70">
        <f t="shared" si="1127"/>
        <v>1.4516823646544166</v>
      </c>
      <c r="V186" s="70">
        <f t="shared" si="1128"/>
        <v>0</v>
      </c>
      <c r="W186" s="70">
        <f t="shared" si="1129"/>
        <v>948.33811289564642</v>
      </c>
      <c r="X186" s="70">
        <f t="shared" si="1130"/>
        <v>0</v>
      </c>
      <c r="Y186" s="70">
        <f t="shared" si="1131"/>
        <v>2.5999999999999999E-3</v>
      </c>
      <c r="Z186" s="70">
        <f t="shared" si="1132"/>
        <v>0</v>
      </c>
      <c r="AA186" s="98">
        <v>0</v>
      </c>
      <c r="AB186" s="98">
        <v>0</v>
      </c>
      <c r="AC186" s="114">
        <v>948.34000008378359</v>
      </c>
      <c r="AD186" s="98">
        <v>0</v>
      </c>
      <c r="AE186" s="98">
        <v>0</v>
      </c>
      <c r="AF186" s="98">
        <v>0</v>
      </c>
      <c r="AG186" s="69">
        <f t="shared" si="1133"/>
        <v>2.8903549305882379</v>
      </c>
      <c r="AH186" s="69">
        <f t="shared" si="1134"/>
        <v>0</v>
      </c>
      <c r="AI186" s="69">
        <f t="shared" si="1135"/>
        <v>948.33246824398282</v>
      </c>
      <c r="AJ186" s="69">
        <f t="shared" si="1136"/>
        <v>0</v>
      </c>
      <c r="AK186" s="69">
        <f t="shared" si="1137"/>
        <v>5.1999999999999998E-3</v>
      </c>
      <c r="AL186" s="69">
        <f t="shared" si="1138"/>
        <v>0</v>
      </c>
      <c r="AM186" s="69">
        <f t="shared" si="1139"/>
        <v>52.837294103073262</v>
      </c>
      <c r="AN186" s="69">
        <f t="shared" si="1140"/>
        <v>0</v>
      </c>
      <c r="AO186" s="69">
        <f t="shared" si="1141"/>
        <v>1348.5424604212478</v>
      </c>
      <c r="AP186" s="69">
        <f t="shared" si="1142"/>
        <v>0</v>
      </c>
      <c r="AQ186" s="69">
        <f t="shared" si="1143"/>
        <v>4.2495783239637576E-2</v>
      </c>
      <c r="AR186" s="69">
        <f t="shared" si="1144"/>
        <v>0</v>
      </c>
      <c r="AS186" s="69">
        <f t="shared" si="1145"/>
        <v>52.837294103073262</v>
      </c>
      <c r="AT186" s="69">
        <f t="shared" si="1146"/>
        <v>-2.930983695359902</v>
      </c>
      <c r="AU186" s="69">
        <f t="shared" si="1147"/>
        <v>3343.0343705309706</v>
      </c>
      <c r="AV186" s="69">
        <f t="shared" si="1148"/>
        <v>3.6499999999999998E-4</v>
      </c>
      <c r="AW186" s="69">
        <f t="shared" si="1149"/>
        <v>4.2495783239637576E-2</v>
      </c>
      <c r="AX186" s="69">
        <f t="shared" si="1150"/>
        <v>0</v>
      </c>
      <c r="AY186" s="69">
        <f t="shared" si="1151"/>
        <v>70.252673746474969</v>
      </c>
      <c r="AZ186" s="69">
        <f t="shared" si="1152"/>
        <v>0.11</v>
      </c>
      <c r="BA186" s="69">
        <f t="shared" si="1153"/>
        <v>10.318037783318422</v>
      </c>
      <c r="BB186" s="69">
        <f t="shared" si="1154"/>
        <v>0</v>
      </c>
      <c r="BC186" s="69">
        <f t="shared" si="1155"/>
        <v>3.4051740692148849E-2</v>
      </c>
      <c r="BD186" s="69">
        <f t="shared" si="1156"/>
        <v>0</v>
      </c>
      <c r="BE186" s="21"/>
    </row>
    <row r="187" spans="1:57">
      <c r="A187" s="1" t="str">
        <f t="shared" si="1119"/>
        <v>PIPE-2.3343.HED</v>
      </c>
      <c r="B187" s="1" t="str">
        <f t="shared" si="1120"/>
        <v>HED__PIPE-2</v>
      </c>
      <c r="C187" s="2" t="s">
        <v>411</v>
      </c>
      <c r="D187" s="2" t="s">
        <v>411</v>
      </c>
      <c r="E187" s="2" t="s">
        <v>105</v>
      </c>
      <c r="F187" s="2"/>
      <c r="G187" s="2" t="s">
        <v>148</v>
      </c>
      <c r="H187" s="2">
        <v>2</v>
      </c>
      <c r="I187" s="1"/>
      <c r="J187" s="1"/>
      <c r="K187" s="2"/>
      <c r="L187" s="1">
        <v>1.6</v>
      </c>
      <c r="M187" s="1"/>
      <c r="N187" s="1"/>
      <c r="O187" s="69">
        <f t="shared" si="1121"/>
        <v>1.4274883633309967</v>
      </c>
      <c r="P187" s="69">
        <f t="shared" si="1122"/>
        <v>0</v>
      </c>
      <c r="Q187" s="69">
        <f t="shared" si="1123"/>
        <v>948.64811168810627</v>
      </c>
      <c r="R187" s="69">
        <f t="shared" si="1124"/>
        <v>0</v>
      </c>
      <c r="S187" s="69">
        <f t="shared" si="1125"/>
        <v>2.5999999999999999E-3</v>
      </c>
      <c r="T187" s="69">
        <f t="shared" si="1126"/>
        <v>0</v>
      </c>
      <c r="U187" s="70">
        <f t="shared" si="1127"/>
        <v>1.4524883633309966</v>
      </c>
      <c r="V187" s="70">
        <f t="shared" si="1128"/>
        <v>0</v>
      </c>
      <c r="W187" s="70">
        <f t="shared" si="1129"/>
        <v>948.64811168810627</v>
      </c>
      <c r="X187" s="70">
        <f t="shared" si="1130"/>
        <v>0</v>
      </c>
      <c r="Y187" s="70">
        <f t="shared" si="1131"/>
        <v>2.5999999999999999E-3</v>
      </c>
      <c r="Z187" s="70">
        <f t="shared" si="1132"/>
        <v>0</v>
      </c>
      <c r="AA187" s="98">
        <v>0</v>
      </c>
      <c r="AB187" s="98">
        <v>0</v>
      </c>
      <c r="AC187" s="114">
        <v>948.64999992404228</v>
      </c>
      <c r="AD187" s="98">
        <v>0</v>
      </c>
      <c r="AE187" s="98">
        <v>0</v>
      </c>
      <c r="AF187" s="98">
        <v>0</v>
      </c>
      <c r="AG187" s="69">
        <f t="shared" si="1133"/>
        <v>2.8919669224928501</v>
      </c>
      <c r="AH187" s="69">
        <f t="shared" si="1134"/>
        <v>0</v>
      </c>
      <c r="AI187" s="69">
        <f t="shared" si="1135"/>
        <v>948.6424638930531</v>
      </c>
      <c r="AJ187" s="69">
        <f t="shared" si="1136"/>
        <v>0</v>
      </c>
      <c r="AK187" s="69">
        <f t="shared" si="1137"/>
        <v>5.1999999999999998E-3</v>
      </c>
      <c r="AL187" s="69">
        <f t="shared" si="1138"/>
        <v>0</v>
      </c>
      <c r="AM187" s="69">
        <f t="shared" si="1139"/>
        <v>52.85046382440575</v>
      </c>
      <c r="AN187" s="69">
        <f t="shared" si="1140"/>
        <v>0</v>
      </c>
      <c r="AO187" s="69">
        <f t="shared" si="1141"/>
        <v>1348.8521803905758</v>
      </c>
      <c r="AP187" s="69">
        <f t="shared" si="1142"/>
        <v>0</v>
      </c>
      <c r="AQ187" s="69">
        <f t="shared" si="1143"/>
        <v>4.2495783239637576E-2</v>
      </c>
      <c r="AR187" s="69">
        <f t="shared" si="1144"/>
        <v>0</v>
      </c>
      <c r="AS187" s="69">
        <f t="shared" si="1145"/>
        <v>52.85046382440575</v>
      </c>
      <c r="AT187" s="69">
        <f t="shared" si="1146"/>
        <v>-2.9310967812044342</v>
      </c>
      <c r="AU187" s="69">
        <f t="shared" si="1147"/>
        <v>3343.3440904796535</v>
      </c>
      <c r="AV187" s="69">
        <f t="shared" si="1148"/>
        <v>3.6499999999999998E-4</v>
      </c>
      <c r="AW187" s="69">
        <f t="shared" si="1149"/>
        <v>4.2495783239637576E-2</v>
      </c>
      <c r="AX187" s="69">
        <f t="shared" si="1150"/>
        <v>0</v>
      </c>
      <c r="AY187" s="69">
        <f t="shared" si="1151"/>
        <v>70.263227740777694</v>
      </c>
      <c r="AZ187" s="69">
        <f t="shared" si="1152"/>
        <v>0.11</v>
      </c>
      <c r="BA187" s="69">
        <f t="shared" si="1153"/>
        <v>10.627857915273617</v>
      </c>
      <c r="BB187" s="69">
        <f t="shared" si="1154"/>
        <v>0</v>
      </c>
      <c r="BC187" s="69">
        <f t="shared" si="1155"/>
        <v>3.4051740692148849E-2</v>
      </c>
      <c r="BD187" s="69">
        <f t="shared" si="1156"/>
        <v>0</v>
      </c>
      <c r="BE187" s="21"/>
    </row>
    <row r="188" spans="1:57">
      <c r="A188" s="1" t="str">
        <f t="shared" si="1119"/>
        <v>PIPE-1.3347.HED</v>
      </c>
      <c r="B188" s="1" t="str">
        <f t="shared" si="1120"/>
        <v>HED__PIPE-1</v>
      </c>
      <c r="C188" s="2" t="s">
        <v>411</v>
      </c>
      <c r="D188" s="2" t="s">
        <v>411</v>
      </c>
      <c r="E188" s="2" t="s">
        <v>105</v>
      </c>
      <c r="F188" s="2"/>
      <c r="G188" s="2" t="s">
        <v>148</v>
      </c>
      <c r="H188" s="2">
        <v>1</v>
      </c>
      <c r="I188" s="1"/>
      <c r="J188" s="1"/>
      <c r="K188" s="2"/>
      <c r="L188" s="1">
        <v>1.7</v>
      </c>
      <c r="M188" s="1"/>
      <c r="N188" s="1"/>
      <c r="O188" s="69">
        <f t="shared" si="1121"/>
        <v>1.4358993550024752</v>
      </c>
      <c r="P188" s="69">
        <f t="shared" si="1122"/>
        <v>0</v>
      </c>
      <c r="Q188" s="69">
        <f t="shared" si="1123"/>
        <v>951.88310119529933</v>
      </c>
      <c r="R188" s="69">
        <f t="shared" si="1124"/>
        <v>0</v>
      </c>
      <c r="S188" s="69">
        <f t="shared" si="1125"/>
        <v>2.5999999999999999E-3</v>
      </c>
      <c r="T188" s="69">
        <f t="shared" si="1126"/>
        <v>0</v>
      </c>
      <c r="U188" s="70">
        <f t="shared" si="1127"/>
        <v>1.4608993550024751</v>
      </c>
      <c r="V188" s="70">
        <f t="shared" si="1128"/>
        <v>0</v>
      </c>
      <c r="W188" s="70">
        <f t="shared" si="1129"/>
        <v>951.88310119529933</v>
      </c>
      <c r="X188" s="70">
        <f t="shared" si="1130"/>
        <v>0</v>
      </c>
      <c r="Y188" s="70">
        <f t="shared" si="1131"/>
        <v>2.5999999999999999E-3</v>
      </c>
      <c r="Z188" s="70">
        <f t="shared" si="1132"/>
        <v>0</v>
      </c>
      <c r="AA188" s="98">
        <v>0</v>
      </c>
      <c r="AB188" s="98">
        <v>0</v>
      </c>
      <c r="AC188" s="114">
        <v>951.88500036553069</v>
      </c>
      <c r="AD188" s="98">
        <v>0</v>
      </c>
      <c r="AE188" s="98">
        <v>0</v>
      </c>
      <c r="AF188" s="98">
        <v>0</v>
      </c>
      <c r="AG188" s="69">
        <f t="shared" si="1133"/>
        <v>2.9087888489775353</v>
      </c>
      <c r="AH188" s="69">
        <f t="shared" si="1134"/>
        <v>0</v>
      </c>
      <c r="AI188" s="69">
        <f t="shared" si="1135"/>
        <v>951.87742059743414</v>
      </c>
      <c r="AJ188" s="69">
        <f t="shared" si="1136"/>
        <v>0</v>
      </c>
      <c r="AK188" s="69">
        <f t="shared" si="1137"/>
        <v>5.1999999999999998E-3</v>
      </c>
      <c r="AL188" s="69">
        <f t="shared" si="1138"/>
        <v>0</v>
      </c>
      <c r="AM188" s="69">
        <f t="shared" si="1139"/>
        <v>52.987896328530063</v>
      </c>
      <c r="AN188" s="69">
        <f t="shared" si="1140"/>
        <v>0</v>
      </c>
      <c r="AO188" s="69">
        <f t="shared" si="1141"/>
        <v>1352.0842602415757</v>
      </c>
      <c r="AP188" s="69">
        <f t="shared" si="1142"/>
        <v>0</v>
      </c>
      <c r="AQ188" s="69">
        <f t="shared" si="1143"/>
        <v>4.2495783239637576E-2</v>
      </c>
      <c r="AR188" s="69">
        <f t="shared" si="1144"/>
        <v>0</v>
      </c>
      <c r="AS188" s="69">
        <f t="shared" si="1145"/>
        <v>52.987896328530063</v>
      </c>
      <c r="AT188" s="69">
        <f t="shared" si="1146"/>
        <v>-2.9322768874802403</v>
      </c>
      <c r="AU188" s="69">
        <f t="shared" si="1147"/>
        <v>3346.5761701152114</v>
      </c>
      <c r="AV188" s="69">
        <f t="shared" si="1148"/>
        <v>3.6499999999999998E-4</v>
      </c>
      <c r="AW188" s="69">
        <f t="shared" si="1149"/>
        <v>4.2495783239637576E-2</v>
      </c>
      <c r="AX188" s="69">
        <f t="shared" si="1150"/>
        <v>0</v>
      </c>
      <c r="AY188" s="69">
        <f t="shared" si="1151"/>
        <v>70.373363849881272</v>
      </c>
      <c r="AZ188" s="69">
        <f t="shared" si="1152"/>
        <v>0.11</v>
      </c>
      <c r="BA188" s="69">
        <f t="shared" si="1153"/>
        <v>13.860983012436032</v>
      </c>
      <c r="BB188" s="69">
        <f t="shared" si="1154"/>
        <v>0</v>
      </c>
      <c r="BC188" s="69">
        <f t="shared" si="1155"/>
        <v>3.4051740692148849E-2</v>
      </c>
      <c r="BD188" s="69">
        <f t="shared" si="1156"/>
        <v>0</v>
      </c>
      <c r="BE188" s="21"/>
    </row>
    <row r="189" spans="1:57">
      <c r="A189" s="1" t="str">
        <f t="shared" si="1119"/>
        <v>PIPE-2.3347.HED</v>
      </c>
      <c r="B189" s="1" t="str">
        <f t="shared" si="1120"/>
        <v>HED__PIPE-2</v>
      </c>
      <c r="C189" s="2" t="s">
        <v>411</v>
      </c>
      <c r="D189" s="2" t="s">
        <v>411</v>
      </c>
      <c r="E189" s="2" t="s">
        <v>105</v>
      </c>
      <c r="F189" s="2"/>
      <c r="G189" s="2" t="s">
        <v>148</v>
      </c>
      <c r="H189" s="2">
        <v>2</v>
      </c>
      <c r="I189" s="1"/>
      <c r="J189" s="1"/>
      <c r="K189" s="2"/>
      <c r="L189" s="1">
        <v>1.8</v>
      </c>
      <c r="M189" s="1"/>
      <c r="N189" s="1"/>
      <c r="O189" s="69">
        <f t="shared" si="1121"/>
        <v>1.4371213517497616</v>
      </c>
      <c r="P189" s="69">
        <f t="shared" si="1122"/>
        <v>0</v>
      </c>
      <c r="Q189" s="69">
        <f t="shared" si="1123"/>
        <v>952.35309888519134</v>
      </c>
      <c r="R189" s="69">
        <f t="shared" si="1124"/>
        <v>0</v>
      </c>
      <c r="S189" s="69">
        <f t="shared" si="1125"/>
        <v>2.5999999999999999E-3</v>
      </c>
      <c r="T189" s="69">
        <f t="shared" si="1126"/>
        <v>0</v>
      </c>
      <c r="U189" s="70">
        <f t="shared" si="1127"/>
        <v>1.4621213517497615</v>
      </c>
      <c r="V189" s="70">
        <f t="shared" si="1128"/>
        <v>0</v>
      </c>
      <c r="W189" s="70">
        <f t="shared" si="1129"/>
        <v>952.35309888519134</v>
      </c>
      <c r="X189" s="70">
        <f t="shared" si="1130"/>
        <v>0</v>
      </c>
      <c r="Y189" s="70">
        <f t="shared" si="1131"/>
        <v>2.5999999999999999E-3</v>
      </c>
      <c r="Z189" s="70">
        <f t="shared" si="1132"/>
        <v>0</v>
      </c>
      <c r="AA189" s="98">
        <v>0</v>
      </c>
      <c r="AB189" s="98">
        <v>0</v>
      </c>
      <c r="AC189" s="114">
        <v>952.35499964401936</v>
      </c>
      <c r="AD189" s="98">
        <v>0</v>
      </c>
      <c r="AE189" s="98">
        <v>0</v>
      </c>
      <c r="AF189" s="98">
        <v>0</v>
      </c>
      <c r="AG189" s="69">
        <f t="shared" si="1133"/>
        <v>2.9112328342114151</v>
      </c>
      <c r="AH189" s="69">
        <f t="shared" si="1134"/>
        <v>0</v>
      </c>
      <c r="AI189" s="69">
        <f t="shared" si="1135"/>
        <v>952.34741352154686</v>
      </c>
      <c r="AJ189" s="69">
        <f t="shared" si="1136"/>
        <v>0</v>
      </c>
      <c r="AK189" s="69">
        <f t="shared" si="1137"/>
        <v>5.1999999999999998E-3</v>
      </c>
      <c r="AL189" s="69">
        <f t="shared" si="1138"/>
        <v>0</v>
      </c>
      <c r="AM189" s="69">
        <f t="shared" si="1139"/>
        <v>53.007863305025928</v>
      </c>
      <c r="AN189" s="69">
        <f t="shared" si="1140"/>
        <v>0</v>
      </c>
      <c r="AO189" s="69">
        <f t="shared" si="1141"/>
        <v>1352.5538352000535</v>
      </c>
      <c r="AP189" s="69">
        <f t="shared" si="1142"/>
        <v>0</v>
      </c>
      <c r="AQ189" s="69">
        <f t="shared" si="1143"/>
        <v>4.2495783239637576E-2</v>
      </c>
      <c r="AR189" s="69">
        <f t="shared" si="1144"/>
        <v>0</v>
      </c>
      <c r="AS189" s="69">
        <f t="shared" si="1145"/>
        <v>53.007863305025928</v>
      </c>
      <c r="AT189" s="69">
        <f t="shared" si="1146"/>
        <v>-2.9324483400374191</v>
      </c>
      <c r="AU189" s="69">
        <f t="shared" si="1147"/>
        <v>3347.0457450423883</v>
      </c>
      <c r="AV189" s="69">
        <f t="shared" si="1148"/>
        <v>3.6499999999999998E-4</v>
      </c>
      <c r="AW189" s="69">
        <f t="shared" si="1149"/>
        <v>4.2495783239637576E-2</v>
      </c>
      <c r="AX189" s="69">
        <f t="shared" si="1150"/>
        <v>0</v>
      </c>
      <c r="AY189" s="69">
        <f t="shared" si="1151"/>
        <v>70.3893650507313</v>
      </c>
      <c r="AZ189" s="69">
        <f t="shared" si="1152"/>
        <v>0.11</v>
      </c>
      <c r="BA189" s="69">
        <f t="shared" si="1153"/>
        <v>14.330709830226063</v>
      </c>
      <c r="BB189" s="69">
        <f t="shared" si="1154"/>
        <v>0</v>
      </c>
      <c r="BC189" s="69">
        <f t="shared" si="1155"/>
        <v>3.4051740692148849E-2</v>
      </c>
      <c r="BD189" s="69">
        <f t="shared" si="1156"/>
        <v>0</v>
      </c>
      <c r="BE189" s="21"/>
    </row>
    <row r="190" spans="1:57">
      <c r="A190" s="1" t="str">
        <f t="shared" si="1119"/>
        <v>PIPE.3349.HED</v>
      </c>
      <c r="B190" s="1" t="str">
        <f t="shared" si="1120"/>
        <v>HED__PIPE</v>
      </c>
      <c r="C190" s="2" t="s">
        <v>411</v>
      </c>
      <c r="D190" s="2" t="s">
        <v>411</v>
      </c>
      <c r="E190" s="2" t="s">
        <v>105</v>
      </c>
      <c r="F190" s="2"/>
      <c r="G190" s="2" t="s">
        <v>148</v>
      </c>
      <c r="H190" s="2"/>
      <c r="I190" s="1"/>
      <c r="J190" s="1"/>
      <c r="K190" s="2"/>
      <c r="L190" s="1">
        <v>1.9</v>
      </c>
      <c r="M190" s="1"/>
      <c r="N190" s="1"/>
      <c r="O190" s="69">
        <f t="shared" si="1121"/>
        <v>1.4412423468158617</v>
      </c>
      <c r="P190" s="69">
        <f t="shared" si="1122"/>
        <v>0</v>
      </c>
      <c r="Q190" s="69">
        <f t="shared" si="1123"/>
        <v>953.93809341600684</v>
      </c>
      <c r="R190" s="69">
        <f t="shared" si="1124"/>
        <v>0</v>
      </c>
      <c r="S190" s="69">
        <f t="shared" si="1125"/>
        <v>2.5999999999999999E-3</v>
      </c>
      <c r="T190" s="69">
        <f t="shared" si="1126"/>
        <v>0</v>
      </c>
      <c r="U190" s="70">
        <f t="shared" si="1127"/>
        <v>1.4662423468158616</v>
      </c>
      <c r="V190" s="70">
        <f t="shared" si="1128"/>
        <v>0</v>
      </c>
      <c r="W190" s="70">
        <f t="shared" si="1129"/>
        <v>953.93809341600684</v>
      </c>
      <c r="X190" s="70">
        <f t="shared" si="1130"/>
        <v>0</v>
      </c>
      <c r="Y190" s="70">
        <f t="shared" si="1131"/>
        <v>2.5999999999999999E-3</v>
      </c>
      <c r="Z190" s="70">
        <f t="shared" si="1132"/>
        <v>0</v>
      </c>
      <c r="AA190" s="98">
        <v>0</v>
      </c>
      <c r="AB190" s="98">
        <v>0</v>
      </c>
      <c r="AC190" s="114">
        <v>953.93999953213154</v>
      </c>
      <c r="AD190" s="98">
        <v>0</v>
      </c>
      <c r="AE190" s="98">
        <v>0</v>
      </c>
      <c r="AF190" s="98">
        <v>0</v>
      </c>
      <c r="AG190" s="69">
        <f t="shared" si="1133"/>
        <v>2.9194747964857042</v>
      </c>
      <c r="AH190" s="69">
        <f t="shared" si="1134"/>
        <v>0</v>
      </c>
      <c r="AI190" s="69">
        <f t="shared" si="1135"/>
        <v>953.93239198050867</v>
      </c>
      <c r="AJ190" s="69">
        <f t="shared" si="1136"/>
        <v>0</v>
      </c>
      <c r="AK190" s="69">
        <f t="shared" si="1137"/>
        <v>5.1999999999999998E-3</v>
      </c>
      <c r="AL190" s="69">
        <f t="shared" si="1138"/>
        <v>0</v>
      </c>
      <c r="AM190" s="69">
        <f t="shared" si="1139"/>
        <v>53.075198845654093</v>
      </c>
      <c r="AN190" s="69">
        <f t="shared" si="1140"/>
        <v>0</v>
      </c>
      <c r="AO190" s="69">
        <f t="shared" si="1141"/>
        <v>1354.1374041345441</v>
      </c>
      <c r="AP190" s="69">
        <f t="shared" si="1142"/>
        <v>0</v>
      </c>
      <c r="AQ190" s="69">
        <f t="shared" si="1143"/>
        <v>4.2495783239637576E-2</v>
      </c>
      <c r="AR190" s="69">
        <f t="shared" si="1144"/>
        <v>0</v>
      </c>
      <c r="AS190" s="69">
        <f t="shared" si="1145"/>
        <v>53.075198845654093</v>
      </c>
      <c r="AT190" s="69">
        <f t="shared" si="1146"/>
        <v>-2.9330265372738475</v>
      </c>
      <c r="AU190" s="69">
        <f t="shared" si="1147"/>
        <v>3348.6293138713227</v>
      </c>
      <c r="AV190" s="69">
        <f t="shared" si="1148"/>
        <v>3.6499999999999998E-4</v>
      </c>
      <c r="AW190" s="69">
        <f t="shared" si="1149"/>
        <v>4.2495783239637576E-2</v>
      </c>
      <c r="AX190" s="69">
        <f t="shared" si="1150"/>
        <v>0</v>
      </c>
      <c r="AY190" s="69">
        <f t="shared" si="1151"/>
        <v>70.44332662624376</v>
      </c>
      <c r="AZ190" s="69">
        <f t="shared" si="1152"/>
        <v>0.11</v>
      </c>
      <c r="BA190" s="69">
        <f t="shared" si="1153"/>
        <v>15.914790886764381</v>
      </c>
      <c r="BB190" s="69">
        <f t="shared" si="1154"/>
        <v>0</v>
      </c>
      <c r="BC190" s="69">
        <f t="shared" si="1155"/>
        <v>3.4051740692148849E-2</v>
      </c>
      <c r="BD190" s="69">
        <f t="shared" si="1156"/>
        <v>0</v>
      </c>
      <c r="BE190" s="21"/>
    </row>
    <row r="191" spans="1:57">
      <c r="A191" s="1" t="str">
        <f t="shared" si="1119"/>
        <v>PIPE.3350.HED</v>
      </c>
      <c r="B191" s="1" t="str">
        <f t="shared" si="1120"/>
        <v>HED__PIPE</v>
      </c>
      <c r="C191" s="2" t="s">
        <v>411</v>
      </c>
      <c r="D191" s="2" t="s">
        <v>411</v>
      </c>
      <c r="E191" s="2" t="s">
        <v>105</v>
      </c>
      <c r="F191" s="2"/>
      <c r="G191" s="2" t="s">
        <v>148</v>
      </c>
      <c r="H191" s="2"/>
      <c r="I191" s="1"/>
      <c r="J191" s="1"/>
      <c r="K191" s="2"/>
      <c r="L191" s="1">
        <v>1.1000000000000001</v>
      </c>
      <c r="M191" s="1"/>
      <c r="N191" s="1"/>
      <c r="O191" s="69">
        <f t="shared" si="1121"/>
        <v>1.4435537456125214</v>
      </c>
      <c r="P191" s="69">
        <f t="shared" si="1122"/>
        <v>0</v>
      </c>
      <c r="Q191" s="69">
        <f t="shared" si="1123"/>
        <v>954.8270909499704</v>
      </c>
      <c r="R191" s="69">
        <f t="shared" si="1124"/>
        <v>0</v>
      </c>
      <c r="S191" s="69">
        <f t="shared" si="1125"/>
        <v>2.5999999999999999E-3</v>
      </c>
      <c r="T191" s="69">
        <f t="shared" si="1126"/>
        <v>0</v>
      </c>
      <c r="U191" s="70">
        <f t="shared" si="1127"/>
        <v>1.4685537456125213</v>
      </c>
      <c r="V191" s="70">
        <f t="shared" si="1128"/>
        <v>0</v>
      </c>
      <c r="W191" s="70">
        <f t="shared" si="1129"/>
        <v>954.8270909499704</v>
      </c>
      <c r="X191" s="70">
        <f t="shared" si="1130"/>
        <v>0</v>
      </c>
      <c r="Y191" s="70">
        <f t="shared" si="1131"/>
        <v>2.5999999999999999E-3</v>
      </c>
      <c r="Z191" s="70">
        <f t="shared" si="1132"/>
        <v>0</v>
      </c>
      <c r="AA191" s="98">
        <v>0</v>
      </c>
      <c r="AB191" s="98">
        <v>0</v>
      </c>
      <c r="AC191" s="114">
        <v>954.82900007091519</v>
      </c>
      <c r="AD191" s="98">
        <v>0</v>
      </c>
      <c r="AE191" s="98">
        <v>0</v>
      </c>
      <c r="AF191" s="98">
        <v>0</v>
      </c>
      <c r="AG191" s="69">
        <f t="shared" si="1133"/>
        <v>2.924097578453976</v>
      </c>
      <c r="AH191" s="69">
        <f t="shared" si="1134"/>
        <v>0</v>
      </c>
      <c r="AI191" s="69">
        <f t="shared" si="1135"/>
        <v>954.82138050003221</v>
      </c>
      <c r="AJ191" s="69">
        <f t="shared" si="1136"/>
        <v>0</v>
      </c>
      <c r="AK191" s="69">
        <f t="shared" si="1137"/>
        <v>5.1999999999999998E-3</v>
      </c>
      <c r="AL191" s="69">
        <f t="shared" si="1138"/>
        <v>0</v>
      </c>
      <c r="AM191" s="69">
        <f t="shared" si="1139"/>
        <v>53.112966250148382</v>
      </c>
      <c r="AN191" s="69">
        <f t="shared" si="1140"/>
        <v>0</v>
      </c>
      <c r="AO191" s="69">
        <f t="shared" si="1141"/>
        <v>1355.0256020748232</v>
      </c>
      <c r="AP191" s="69">
        <f t="shared" si="1142"/>
        <v>0</v>
      </c>
      <c r="AQ191" s="69">
        <f t="shared" si="1143"/>
        <v>4.2495783239637576E-2</v>
      </c>
      <c r="AR191" s="69">
        <f t="shared" si="1144"/>
        <v>0</v>
      </c>
      <c r="AS191" s="69">
        <f t="shared" si="1145"/>
        <v>53.112966250148382</v>
      </c>
      <c r="AT191" s="69">
        <f t="shared" si="1146"/>
        <v>-2.9333508386561777</v>
      </c>
      <c r="AU191" s="69">
        <f t="shared" si="1147"/>
        <v>3349.5175117523968</v>
      </c>
      <c r="AV191" s="69">
        <f t="shared" si="1148"/>
        <v>3.6499999999999998E-4</v>
      </c>
      <c r="AW191" s="69">
        <f t="shared" si="1149"/>
        <v>4.2495783239637576E-2</v>
      </c>
      <c r="AX191" s="69">
        <f t="shared" si="1150"/>
        <v>0</v>
      </c>
      <c r="AY191" s="69">
        <f t="shared" si="1151"/>
        <v>70.473592792231543</v>
      </c>
      <c r="AZ191" s="69">
        <f t="shared" si="1152"/>
        <v>0.11</v>
      </c>
      <c r="BA191" s="69">
        <f t="shared" si="1153"/>
        <v>16.803276067932064</v>
      </c>
      <c r="BB191" s="69">
        <f t="shared" si="1154"/>
        <v>0</v>
      </c>
      <c r="BC191" s="69">
        <f t="shared" si="1155"/>
        <v>3.4051740692148849E-2</v>
      </c>
      <c r="BD191" s="69">
        <f t="shared" si="1156"/>
        <v>0</v>
      </c>
      <c r="BE191" s="21"/>
    </row>
    <row r="192" spans="1:57">
      <c r="A192" s="1" t="str">
        <f t="shared" ref="A192:A194" si="1157">IF( H192="", CONCATENATE(G192,".",ROUND(AU192,0),".",C192),CONCATENATE(G192,"-",H192,".",ROUND(AU192,0),".",C192))</f>
        <v>PIPE.3351.HED</v>
      </c>
      <c r="B192" s="1" t="str">
        <f t="shared" ref="B192:B194" si="1158">IF( H192&gt;0, CONCATENATE(D192,"_",F192,"_",G192,"-",H192),CONCATENATE(D192,"_",F192,"_",G192) )</f>
        <v>HED__PIPE</v>
      </c>
      <c r="C192" s="2" t="s">
        <v>411</v>
      </c>
      <c r="D192" s="2" t="s">
        <v>411</v>
      </c>
      <c r="E192" s="2" t="s">
        <v>105</v>
      </c>
      <c r="F192" s="2"/>
      <c r="G192" s="2" t="s">
        <v>148</v>
      </c>
      <c r="H192" s="2"/>
      <c r="I192" s="1"/>
      <c r="J192" s="1"/>
      <c r="K192" s="2"/>
      <c r="L192" s="1">
        <v>1.1100000000000001</v>
      </c>
      <c r="M192" s="1"/>
      <c r="N192" s="1"/>
      <c r="O192" s="69">
        <f t="shared" ref="O192:O194" si="1159">U192-0.025</f>
        <v>1.446296743666893</v>
      </c>
      <c r="P192" s="69">
        <f t="shared" ref="P192:P194" si="1160">V192</f>
        <v>0</v>
      </c>
      <c r="Q192" s="69">
        <f t="shared" ref="Q192:Q194" si="1161">W192</f>
        <v>955.88208782438574</v>
      </c>
      <c r="R192" s="69">
        <f t="shared" ref="R192:R194" si="1162">X192</f>
        <v>0</v>
      </c>
      <c r="S192" s="69">
        <f t="shared" ref="S192:S194" si="1163">Y192</f>
        <v>2.5999999999999999E-3</v>
      </c>
      <c r="T192" s="69">
        <f t="shared" ref="T192:T194" si="1164">Z192</f>
        <v>0</v>
      </c>
      <c r="U192" s="70">
        <f t="shared" ref="U192:U194" si="1165">AA192*COS(0.0026)+(AC192-390)*SIN(0.0026)</f>
        <v>1.4712967436668929</v>
      </c>
      <c r="V192" s="70">
        <f t="shared" ref="V192:V194" si="1166">AB192</f>
        <v>0</v>
      </c>
      <c r="W192" s="70">
        <f t="shared" ref="W192:W194" si="1167">-AA192*SIN(0.0026)+(AC192-390)*COS(0.0026)+390</f>
        <v>955.88208782438574</v>
      </c>
      <c r="X192" s="70">
        <f t="shared" ref="X192:X194" si="1168">AD192</f>
        <v>0</v>
      </c>
      <c r="Y192" s="70">
        <f t="shared" ref="Y192:Y194" si="1169">AE192+0.0026</f>
        <v>2.5999999999999999E-3</v>
      </c>
      <c r="Z192" s="70">
        <f t="shared" ref="Z192:Z194" si="1170">AF192</f>
        <v>0</v>
      </c>
      <c r="AA192" s="98">
        <v>0</v>
      </c>
      <c r="AB192" s="98">
        <v>0</v>
      </c>
      <c r="AC192" s="114">
        <v>955.88400051123006</v>
      </c>
      <c r="AD192" s="98">
        <v>0</v>
      </c>
      <c r="AE192" s="98">
        <v>0</v>
      </c>
      <c r="AF192" s="98">
        <v>0</v>
      </c>
      <c r="AG192" s="69">
        <f t="shared" ref="AG192:AG194" si="1171">U192*COS(0.0026)+(W192-395)*SIN(0.0026)</f>
        <v>2.9295835560200629</v>
      </c>
      <c r="AH192" s="69">
        <f t="shared" ref="AH192:AH194" si="1172">V192</f>
        <v>0</v>
      </c>
      <c r="AI192" s="69">
        <f t="shared" ref="AI192:AI194" si="1173">-U192*SIN(0.0026)+(W192-395)*COS(0.0026)+395</f>
        <v>955.87636667677316</v>
      </c>
      <c r="AJ192" s="69">
        <f t="shared" ref="AJ192:AJ194" si="1174">X192</f>
        <v>0</v>
      </c>
      <c r="AK192" s="69">
        <f t="shared" ref="AK192:AK194" si="1175">Y192+0.0026</f>
        <v>5.1999999999999998E-3</v>
      </c>
      <c r="AL192" s="69">
        <f t="shared" ref="AL192:AL194" si="1176">Z192</f>
        <v>0</v>
      </c>
      <c r="AM192" s="69">
        <f t="shared" ref="AM192:AM194" si="1177">O192*COS(2.28586*PI()/180)+(Q192+195.2)*SIN(2.28586*PI()/180)+5.8015</f>
        <v>53.157785827452059</v>
      </c>
      <c r="AN192" s="69">
        <f t="shared" ref="AN192:AN194" si="1178">P192</f>
        <v>0</v>
      </c>
      <c r="AO192" s="69">
        <f t="shared" ref="AO192:AO194" si="1179">-O192*SIN(2.28586*PI()/180)+(Q192+195.2)*COS(2.28586*PI()/180)+205.9712</f>
        <v>1356.0796500502752</v>
      </c>
      <c r="AP192" s="69">
        <f t="shared" ref="AP192:AP194" si="1180">R192</f>
        <v>0</v>
      </c>
      <c r="AQ192" s="69">
        <f t="shared" ref="AQ192:AQ194" si="1181">S192+2.28586*PI()/180</f>
        <v>4.2495783239637576E-2</v>
      </c>
      <c r="AR192" s="69">
        <f t="shared" ref="AR192:AR194" si="1182">T192</f>
        <v>0</v>
      </c>
      <c r="AS192" s="69">
        <f t="shared" ref="AS192:AS194" si="1183">AM192</f>
        <v>53.157785827452059</v>
      </c>
      <c r="AT192" s="69">
        <f t="shared" ref="AT192:AT194" si="1184">AN192*COS(0.02092*PI()/180)-AO192*SIN(0.02092*PI()/180)-2.4386</f>
        <v>-2.9337356956795726</v>
      </c>
      <c r="AU192" s="69">
        <f t="shared" ref="AU192:AU194" si="1185">AN192*SIN(0.02092*PI()/180)+AO192*COS(0.02092*PI()/180)+1994.492</f>
        <v>3350.5715596575883</v>
      </c>
      <c r="AV192" s="69">
        <f t="shared" ref="AV192:AV194" si="1186">AP192+0.000365</f>
        <v>3.6499999999999998E-4</v>
      </c>
      <c r="AW192" s="69">
        <f t="shared" ref="AW192:AW194" si="1187">AQ192</f>
        <v>4.2495783239637576E-2</v>
      </c>
      <c r="AX192" s="69">
        <f t="shared" ref="AX192:AX194" si="1188">AR192</f>
        <v>0</v>
      </c>
      <c r="AY192" s="69">
        <f t="shared" ref="AY192:AY194" si="1189">(AM192+17.5)*COS(-0.483808*PI()/180)+(AO192-1338.818)*SIN(-0.483808*PI()/180)</f>
        <v>70.509510451502507</v>
      </c>
      <c r="AZ192" s="69">
        <f t="shared" ref="AZ192:AZ194" si="1190">AN192+0.11</f>
        <v>0.11</v>
      </c>
      <c r="BA192" s="69">
        <f t="shared" ref="BA192:BA194" si="1191">-(AM192+17.5)*SIN(-0.483808*PI()/180)+(AO192-1338.818)*COS(-0.483808*PI()/180)</f>
        <v>17.857664919739914</v>
      </c>
      <c r="BB192" s="69">
        <f t="shared" ref="BB192:BB194" si="1192">AP192</f>
        <v>0</v>
      </c>
      <c r="BC192" s="69">
        <f t="shared" ref="BC192:BC194" si="1193">AQ192-0.483808*PI()/180</f>
        <v>3.4051740692148849E-2</v>
      </c>
      <c r="BD192" s="69">
        <f t="shared" ref="BD192:BD194" si="1194">AR192</f>
        <v>0</v>
      </c>
      <c r="BE192" s="21"/>
    </row>
    <row r="193" spans="1:57">
      <c r="A193" s="1" t="str">
        <f t="shared" si="1157"/>
        <v>PIPE.3353.HED</v>
      </c>
      <c r="B193" s="1" t="str">
        <f t="shared" si="1158"/>
        <v>HED__PIPE</v>
      </c>
      <c r="C193" s="2" t="s">
        <v>411</v>
      </c>
      <c r="D193" s="2" t="s">
        <v>411</v>
      </c>
      <c r="E193" s="2" t="s">
        <v>105</v>
      </c>
      <c r="F193" s="2"/>
      <c r="G193" s="2" t="s">
        <v>148</v>
      </c>
      <c r="H193" s="2"/>
      <c r="I193" s="1"/>
      <c r="J193" s="1"/>
      <c r="K193" s="2"/>
      <c r="L193" s="1">
        <v>1.1200000000000001</v>
      </c>
      <c r="M193" s="1"/>
      <c r="N193" s="1"/>
      <c r="O193" s="69">
        <f t="shared" si="1159"/>
        <v>1.4515435371226766</v>
      </c>
      <c r="P193" s="69">
        <f t="shared" si="1160"/>
        <v>0</v>
      </c>
      <c r="Q193" s="69">
        <f t="shared" si="1161"/>
        <v>957.90008076015636</v>
      </c>
      <c r="R193" s="69">
        <f t="shared" si="1162"/>
        <v>0</v>
      </c>
      <c r="S193" s="69">
        <f t="shared" si="1163"/>
        <v>2.5999999999999999E-3</v>
      </c>
      <c r="T193" s="69">
        <f t="shared" si="1164"/>
        <v>0</v>
      </c>
      <c r="U193" s="70">
        <f t="shared" si="1165"/>
        <v>1.4765435371226765</v>
      </c>
      <c r="V193" s="70">
        <f t="shared" si="1166"/>
        <v>0</v>
      </c>
      <c r="W193" s="70">
        <f t="shared" si="1167"/>
        <v>957.90008076015636</v>
      </c>
      <c r="X193" s="70">
        <f t="shared" si="1168"/>
        <v>0</v>
      </c>
      <c r="Y193" s="70">
        <f t="shared" si="1169"/>
        <v>2.5999999999999999E-3</v>
      </c>
      <c r="Z193" s="70">
        <f t="shared" si="1170"/>
        <v>0</v>
      </c>
      <c r="AA193" s="98">
        <v>0</v>
      </c>
      <c r="AB193" s="98">
        <v>0</v>
      </c>
      <c r="AC193" s="114">
        <v>957.902000267836</v>
      </c>
      <c r="AD193" s="98">
        <v>0</v>
      </c>
      <c r="AE193" s="98">
        <v>0</v>
      </c>
      <c r="AF193" s="98">
        <v>0</v>
      </c>
      <c r="AG193" s="69">
        <f t="shared" si="1171"/>
        <v>2.9400771074633267</v>
      </c>
      <c r="AH193" s="69">
        <f t="shared" si="1172"/>
        <v>0</v>
      </c>
      <c r="AI193" s="69">
        <f t="shared" si="1173"/>
        <v>957.89433915008397</v>
      </c>
      <c r="AJ193" s="69">
        <f t="shared" si="1174"/>
        <v>0</v>
      </c>
      <c r="AK193" s="69">
        <f t="shared" si="1175"/>
        <v>5.1999999999999998E-3</v>
      </c>
      <c r="AL193" s="69">
        <f t="shared" si="1176"/>
        <v>0</v>
      </c>
      <c r="AM193" s="69">
        <f t="shared" si="1177"/>
        <v>53.243516498865816</v>
      </c>
      <c r="AN193" s="69">
        <f t="shared" si="1178"/>
        <v>0</v>
      </c>
      <c r="AO193" s="69">
        <f t="shared" si="1179"/>
        <v>1358.095827936683</v>
      </c>
      <c r="AP193" s="69">
        <f t="shared" si="1180"/>
        <v>0</v>
      </c>
      <c r="AQ193" s="69">
        <f t="shared" si="1181"/>
        <v>4.2495783239637576E-2</v>
      </c>
      <c r="AR193" s="69">
        <f t="shared" si="1182"/>
        <v>0</v>
      </c>
      <c r="AS193" s="69">
        <f t="shared" si="1183"/>
        <v>53.243516498865816</v>
      </c>
      <c r="AT193" s="69">
        <f t="shared" si="1184"/>
        <v>-2.9344718483387204</v>
      </c>
      <c r="AU193" s="69">
        <f t="shared" si="1185"/>
        <v>3352.5877374096035</v>
      </c>
      <c r="AV193" s="69">
        <f t="shared" si="1186"/>
        <v>3.6499999999999998E-4</v>
      </c>
      <c r="AW193" s="69">
        <f t="shared" si="1187"/>
        <v>4.2495783239637576E-2</v>
      </c>
      <c r="AX193" s="69">
        <f t="shared" si="1188"/>
        <v>0</v>
      </c>
      <c r="AY193" s="69">
        <f t="shared" si="1189"/>
        <v>70.578213577014992</v>
      </c>
      <c r="AZ193" s="69">
        <f t="shared" si="1190"/>
        <v>0.11</v>
      </c>
      <c r="BA193" s="69">
        <f t="shared" si="1191"/>
        <v>19.874494832797982</v>
      </c>
      <c r="BB193" s="69">
        <f t="shared" si="1192"/>
        <v>0</v>
      </c>
      <c r="BC193" s="69">
        <f t="shared" si="1193"/>
        <v>3.4051740692148849E-2</v>
      </c>
      <c r="BD193" s="69">
        <f t="shared" si="1194"/>
        <v>0</v>
      </c>
      <c r="BE193" s="21"/>
    </row>
    <row r="194" spans="1:57" s="20" customFormat="1">
      <c r="A194" s="10" t="str">
        <f t="shared" si="1157"/>
        <v>PIPE.3356.HED</v>
      </c>
      <c r="B194" s="10" t="str">
        <f t="shared" si="1158"/>
        <v>HED__PIPE</v>
      </c>
      <c r="C194" s="11" t="s">
        <v>411</v>
      </c>
      <c r="D194" s="11" t="s">
        <v>411</v>
      </c>
      <c r="E194" s="11" t="s">
        <v>105</v>
      </c>
      <c r="F194" s="11"/>
      <c r="G194" s="11" t="s">
        <v>148</v>
      </c>
      <c r="H194" s="11"/>
      <c r="I194" s="10"/>
      <c r="J194" s="10"/>
      <c r="K194" s="11"/>
      <c r="L194" s="10">
        <v>1.1299999999999999</v>
      </c>
      <c r="M194" s="10"/>
      <c r="N194" s="10"/>
      <c r="O194" s="77">
        <f t="shared" si="1159"/>
        <v>1.4603978254741463</v>
      </c>
      <c r="P194" s="77">
        <f t="shared" si="1160"/>
        <v>0</v>
      </c>
      <c r="Q194" s="77">
        <f t="shared" si="1161"/>
        <v>961.30556860623244</v>
      </c>
      <c r="R194" s="77">
        <f t="shared" si="1162"/>
        <v>0</v>
      </c>
      <c r="S194" s="77">
        <f t="shared" si="1163"/>
        <v>2.5999999999999999E-3</v>
      </c>
      <c r="T194" s="77">
        <f t="shared" si="1164"/>
        <v>0</v>
      </c>
      <c r="U194" s="78">
        <f t="shared" si="1165"/>
        <v>1.4853978254741462</v>
      </c>
      <c r="V194" s="78">
        <f t="shared" si="1166"/>
        <v>0</v>
      </c>
      <c r="W194" s="78">
        <f t="shared" si="1167"/>
        <v>961.30556860623244</v>
      </c>
      <c r="X194" s="78">
        <f t="shared" si="1168"/>
        <v>0</v>
      </c>
      <c r="Y194" s="78">
        <f t="shared" si="1169"/>
        <v>2.5999999999999999E-3</v>
      </c>
      <c r="Z194" s="78">
        <f t="shared" si="1170"/>
        <v>0</v>
      </c>
      <c r="AA194" s="98">
        <v>0</v>
      </c>
      <c r="AB194" s="98">
        <v>0</v>
      </c>
      <c r="AC194" s="114">
        <v>961.3074996244934</v>
      </c>
      <c r="AD194" s="98">
        <v>0</v>
      </c>
      <c r="AE194" s="98">
        <v>0</v>
      </c>
      <c r="AF194" s="98">
        <v>0</v>
      </c>
      <c r="AG194" s="77">
        <f t="shared" si="1171"/>
        <v>2.9577856243113105</v>
      </c>
      <c r="AH194" s="77">
        <f t="shared" si="1172"/>
        <v>0</v>
      </c>
      <c r="AI194" s="77">
        <f t="shared" si="1173"/>
        <v>961.29979246449375</v>
      </c>
      <c r="AJ194" s="77">
        <f t="shared" si="1174"/>
        <v>0</v>
      </c>
      <c r="AK194" s="77">
        <f t="shared" si="1175"/>
        <v>5.1999999999999998E-3</v>
      </c>
      <c r="AL194" s="77">
        <f t="shared" si="1176"/>
        <v>0</v>
      </c>
      <c r="AM194" s="77">
        <f t="shared" si="1177"/>
        <v>53.388192307368584</v>
      </c>
      <c r="AN194" s="77">
        <f t="shared" si="1178"/>
        <v>0</v>
      </c>
      <c r="AO194" s="77">
        <f t="shared" si="1179"/>
        <v>1361.4982527747402</v>
      </c>
      <c r="AP194" s="77">
        <f t="shared" si="1180"/>
        <v>0</v>
      </c>
      <c r="AQ194" s="77">
        <f t="shared" si="1181"/>
        <v>4.2495783239637576E-2</v>
      </c>
      <c r="AR194" s="77">
        <f t="shared" si="1182"/>
        <v>0</v>
      </c>
      <c r="AS194" s="77">
        <f t="shared" si="1183"/>
        <v>53.388192307368584</v>
      </c>
      <c r="AT194" s="77">
        <f t="shared" si="1184"/>
        <v>-2.9357141514653295</v>
      </c>
      <c r="AU194" s="77">
        <f t="shared" si="1185"/>
        <v>3355.9901620208639</v>
      </c>
      <c r="AV194" s="77">
        <f t="shared" si="1186"/>
        <v>3.6499999999999998E-4</v>
      </c>
      <c r="AW194" s="77">
        <f t="shared" si="1187"/>
        <v>4.2495783239637576E-2</v>
      </c>
      <c r="AX194" s="77">
        <f t="shared" si="1188"/>
        <v>0</v>
      </c>
      <c r="AY194" s="77">
        <f t="shared" si="1189"/>
        <v>70.694154349042932</v>
      </c>
      <c r="AZ194" s="77">
        <f t="shared" si="1190"/>
        <v>0.11</v>
      </c>
      <c r="BA194" s="77">
        <f t="shared" si="1191"/>
        <v>23.278020006140466</v>
      </c>
      <c r="BB194" s="77">
        <f t="shared" si="1192"/>
        <v>0</v>
      </c>
      <c r="BC194" s="77">
        <f t="shared" si="1193"/>
        <v>3.4051740692148849E-2</v>
      </c>
      <c r="BD194" s="77">
        <f t="shared" si="1194"/>
        <v>0</v>
      </c>
    </row>
    <row r="195" spans="1:57">
      <c r="A195" s="21" t="str">
        <f t="shared" si="1101"/>
        <v>PLACEHOLDER-1.3345.NNN</v>
      </c>
      <c r="B195" s="21" t="str">
        <f t="shared" si="1008"/>
        <v>NNN__PLACEHOLDER-1</v>
      </c>
      <c r="C195" s="80" t="s">
        <v>417</v>
      </c>
      <c r="D195" s="80" t="s">
        <v>417</v>
      </c>
      <c r="E195" s="2" t="s">
        <v>105</v>
      </c>
      <c r="F195" s="80"/>
      <c r="G195" s="80" t="s">
        <v>273</v>
      </c>
      <c r="H195" s="2">
        <v>1</v>
      </c>
      <c r="I195" s="21"/>
      <c r="J195" s="21"/>
      <c r="K195" s="80"/>
      <c r="L195" s="21"/>
      <c r="M195" s="21"/>
      <c r="N195" s="21"/>
      <c r="O195" s="69">
        <f>U195-0.025</f>
        <v>-1.4679983742205494</v>
      </c>
      <c r="P195" s="69">
        <f>V195</f>
        <v>0</v>
      </c>
      <c r="Q195" s="69">
        <f>W195</f>
        <v>949.99812410105676</v>
      </c>
      <c r="R195" s="69">
        <f t="shared" si="1104"/>
        <v>0</v>
      </c>
      <c r="S195" s="69">
        <f t="shared" si="1105"/>
        <v>-2.5999999999999999E-3</v>
      </c>
      <c r="T195" s="69">
        <f t="shared" si="1106"/>
        <v>0</v>
      </c>
      <c r="U195" s="70">
        <f>AG195*COS(-0.0026)+(AI195-395)*SIN(-0.0026)</f>
        <v>-1.4429983742205494</v>
      </c>
      <c r="V195" s="70">
        <f>AH195</f>
        <v>0</v>
      </c>
      <c r="W195" s="70">
        <f>-AG195*SIN(-0.0026)+(AI195-395)*COS(-0.0026)+395</f>
        <v>949.99812410105676</v>
      </c>
      <c r="X195" s="70">
        <f>AJ195</f>
        <v>0</v>
      </c>
      <c r="Y195" s="70">
        <f>AK195-0.0026</f>
        <v>-2.5999999999999999E-3</v>
      </c>
      <c r="Z195" s="70">
        <f>AL195</f>
        <v>0</v>
      </c>
      <c r="AA195" s="69">
        <f>U195*COS(-0.0026)+(W195-390)*SIN(-0.0026)</f>
        <v>-2.8989869791309228</v>
      </c>
      <c r="AB195" s="69">
        <f>V195</f>
        <v>0</v>
      </c>
      <c r="AC195" s="69">
        <f>-U195*SIN(-0.0026)+(W195-390)*COS(0.0026)+390</f>
        <v>949.99247951691757</v>
      </c>
      <c r="AD195" s="69">
        <f t="shared" ref="AD195:AD199" si="1195">X195</f>
        <v>0</v>
      </c>
      <c r="AE195" s="69">
        <f>Y195*COS(-0.0026)+(AA195-390)*SIN(-0.0026)</f>
        <v>1.0189362240020254</v>
      </c>
      <c r="AF195" s="69">
        <f>Z195</f>
        <v>0</v>
      </c>
      <c r="AG195" s="68">
        <v>0</v>
      </c>
      <c r="AH195" s="68">
        <v>0</v>
      </c>
      <c r="AI195" s="68">
        <v>950</v>
      </c>
      <c r="AJ195" s="68">
        <v>0</v>
      </c>
      <c r="AK195" s="68">
        <v>0</v>
      </c>
      <c r="AL195" s="68">
        <v>0</v>
      </c>
      <c r="AM195" s="69">
        <f t="shared" si="1089"/>
        <v>50.011126631873637</v>
      </c>
      <c r="AN195" s="69">
        <f t="shared" si="1090"/>
        <v>0</v>
      </c>
      <c r="AO195" s="69">
        <f t="shared" si="1091"/>
        <v>1350.3166056257999</v>
      </c>
      <c r="AP195" s="69">
        <f t="shared" si="1092"/>
        <v>0</v>
      </c>
      <c r="AQ195" s="69">
        <f t="shared" si="1093"/>
        <v>3.729578323963758E-2</v>
      </c>
      <c r="AR195" s="69">
        <f t="shared" si="1094"/>
        <v>0</v>
      </c>
      <c r="AS195" s="69">
        <f>AM195</f>
        <v>50.011126631873637</v>
      </c>
      <c r="AT195" s="69">
        <f>AN195*COS(0.02092*PI()/180)-AO195*SIN(0.02092*PI()/180)-2.4386</f>
        <v>-2.9316314763512765</v>
      </c>
      <c r="AU195" s="69">
        <f>AN195*SIN(0.02092*PI()/180)+AO195*COS(0.02092*PI()/180)+1994.492</f>
        <v>3344.8085156172629</v>
      </c>
      <c r="AV195" s="69">
        <f t="shared" si="1095"/>
        <v>3.6499999999999998E-4</v>
      </c>
      <c r="AW195" s="69">
        <f t="shared" si="1096"/>
        <v>3.729578323963758E-2</v>
      </c>
      <c r="AX195" s="69">
        <f t="shared" si="1097"/>
        <v>0</v>
      </c>
      <c r="AY195" s="69">
        <f>(AM195+17.5)*COS(-0.483808*PI()/180)+(AO195-1338.818)*SIN(-0.483808*PI()/180)</f>
        <v>67.411626250602708</v>
      </c>
      <c r="AZ195" s="69">
        <f>AN195+0.11</f>
        <v>0.11</v>
      </c>
      <c r="BA195" s="69">
        <f>-(AM195+17.5)*SIN(-0.483808*PI()/180)+(AO195-1338.818)*COS(-0.483808*PI()/180)</f>
        <v>12.068255743545027</v>
      </c>
      <c r="BB195" s="69">
        <f t="shared" si="1098"/>
        <v>0</v>
      </c>
      <c r="BC195" s="69">
        <f t="shared" si="1099"/>
        <v>2.8851740692148853E-2</v>
      </c>
      <c r="BD195" s="69">
        <f t="shared" si="1100"/>
        <v>0</v>
      </c>
      <c r="BE195" s="21"/>
    </row>
    <row r="196" spans="1:57">
      <c r="A196" s="21" t="str">
        <f t="shared" si="1101"/>
        <v>PLACEHOLDER-2.3346.NNN</v>
      </c>
      <c r="B196" s="21" t="str">
        <f t="shared" si="1008"/>
        <v>NNN__PLACEHOLDER-2</v>
      </c>
      <c r="C196" s="80" t="s">
        <v>417</v>
      </c>
      <c r="D196" s="80" t="s">
        <v>417</v>
      </c>
      <c r="E196" s="2" t="s">
        <v>105</v>
      </c>
      <c r="F196" s="80"/>
      <c r="G196" s="80" t="s">
        <v>273</v>
      </c>
      <c r="H196" s="2">
        <v>2</v>
      </c>
      <c r="I196" s="21"/>
      <c r="J196" s="21"/>
      <c r="K196" s="80"/>
      <c r="L196" s="21"/>
      <c r="M196" s="21"/>
      <c r="N196" s="21"/>
      <c r="O196" s="69">
        <f t="shared" ref="O196:O199" si="1196">U196-0.025</f>
        <v>-1.4705983712912172</v>
      </c>
      <c r="P196" s="69">
        <f t="shared" ref="P196:Q199" si="1197">V196</f>
        <v>0</v>
      </c>
      <c r="Q196" s="69">
        <f t="shared" si="1197"/>
        <v>950.99812072105863</v>
      </c>
      <c r="R196" s="69">
        <f t="shared" si="1104"/>
        <v>0</v>
      </c>
      <c r="S196" s="69">
        <f t="shared" si="1105"/>
        <v>-2.5999999999999999E-3</v>
      </c>
      <c r="T196" s="69">
        <f t="shared" si="1106"/>
        <v>0</v>
      </c>
      <c r="U196" s="70">
        <f t="shared" ref="U196:U199" si="1198">AG196*COS(-0.0026)+(AI196-395)*SIN(-0.0026)</f>
        <v>-1.4455983712912173</v>
      </c>
      <c r="V196" s="70">
        <f t="shared" ref="V196:V199" si="1199">AH196</f>
        <v>0</v>
      </c>
      <c r="W196" s="70">
        <f t="shared" ref="W196:W199" si="1200">-AG196*SIN(-0.0026)+(AI196-395)*COS(-0.0026)+395</f>
        <v>950.99812072105863</v>
      </c>
      <c r="X196" s="70">
        <f t="shared" ref="X196:X199" si="1201">AJ196</f>
        <v>0</v>
      </c>
      <c r="Y196" s="70">
        <f t="shared" ref="Y196:Y199" si="1202">AK196-0.0026</f>
        <v>-2.5999999999999999E-3</v>
      </c>
      <c r="Z196" s="70">
        <f t="shared" ref="Z196:Z199" si="1203">AL196</f>
        <v>0</v>
      </c>
      <c r="AA196" s="69">
        <f t="shared" ref="AA196:AA199" si="1204">U196*COS(-0.0026)+(W196-390)*SIN(-0.0026)</f>
        <v>-2.9041869556962876</v>
      </c>
      <c r="AB196" s="69">
        <f t="shared" ref="AB196:AB199" si="1205">V196</f>
        <v>0</v>
      </c>
      <c r="AC196" s="69">
        <f t="shared" ref="AC196:AC199" si="1206">-U196*SIN(-0.0026)+(W196-390)*COS(0.0026)+390</f>
        <v>950.992465996948</v>
      </c>
      <c r="AD196" s="69">
        <f t="shared" si="1195"/>
        <v>0</v>
      </c>
      <c r="AE196" s="69">
        <f t="shared" ref="AE196:AE199" si="1207">Y196*COS(-0.0026)+(AA196-390)*SIN(-0.0026)</f>
        <v>1.0189497439258628</v>
      </c>
      <c r="AF196" s="69">
        <f t="shared" ref="AF196:AF199" si="1208">Z196</f>
        <v>0</v>
      </c>
      <c r="AG196" s="66">
        <v>0</v>
      </c>
      <c r="AH196" s="66">
        <v>0</v>
      </c>
      <c r="AI196" s="67">
        <v>951</v>
      </c>
      <c r="AJ196" s="66">
        <v>0</v>
      </c>
      <c r="AK196" s="66">
        <v>0</v>
      </c>
      <c r="AL196" s="66">
        <v>0</v>
      </c>
      <c r="AM196" s="69">
        <f t="shared" si="1089"/>
        <v>50.048413769461462</v>
      </c>
      <c r="AN196" s="69">
        <f t="shared" si="1090"/>
        <v>0</v>
      </c>
      <c r="AO196" s="69">
        <f t="shared" si="1091"/>
        <v>1351.3159102186894</v>
      </c>
      <c r="AP196" s="69">
        <f t="shared" si="1092"/>
        <v>0</v>
      </c>
      <c r="AQ196" s="69">
        <f t="shared" si="1093"/>
        <v>3.729578323963758E-2</v>
      </c>
      <c r="AR196" s="69">
        <f t="shared" si="1094"/>
        <v>0</v>
      </c>
      <c r="AS196" s="69">
        <f t="shared" ref="AS196:AS199" si="1209">AM196</f>
        <v>50.048413769461462</v>
      </c>
      <c r="AT196" s="69">
        <f t="shared" ref="AT196:AT199" si="1210">AN196*COS(0.02092*PI()/180)-AO196*SIN(0.02092*PI()/180)-2.4386</f>
        <v>-2.9319963453136402</v>
      </c>
      <c r="AU196" s="69">
        <f t="shared" ref="AU196:AU199" si="1211">AN196*SIN(0.02092*PI()/180)+AO196*COS(0.02092*PI()/180)+1994.492</f>
        <v>3345.807820143541</v>
      </c>
      <c r="AV196" s="69">
        <f t="shared" si="1095"/>
        <v>3.6499999999999998E-4</v>
      </c>
      <c r="AW196" s="69">
        <f t="shared" si="1096"/>
        <v>3.729578323963758E-2</v>
      </c>
      <c r="AX196" s="69">
        <f t="shared" si="1097"/>
        <v>0</v>
      </c>
      <c r="AY196" s="69">
        <f t="shared" ref="AY196:AY199" si="1212">(AM196+17.5)*COS(-0.483808*PI()/180)+(AO196-1338.818)*SIN(-0.483808*PI()/180)</f>
        <v>67.440473988652982</v>
      </c>
      <c r="AZ196" s="69">
        <f t="shared" ref="AZ196:AZ198" si="1213">AN196+0.11</f>
        <v>0.11</v>
      </c>
      <c r="BA196" s="69">
        <f t="shared" ref="BA196:BA198" si="1214">-(AM196+17.5)*SIN(-0.483808*PI()/180)+(AO196-1338.818)*COS(-0.483808*PI()/180)</f>
        <v>13.067839560945542</v>
      </c>
      <c r="BB196" s="69">
        <f t="shared" si="1098"/>
        <v>0</v>
      </c>
      <c r="BC196" s="69">
        <f t="shared" si="1099"/>
        <v>2.8851740692148853E-2</v>
      </c>
      <c r="BD196" s="69">
        <f t="shared" si="1100"/>
        <v>0</v>
      </c>
      <c r="BE196" s="21"/>
    </row>
    <row r="197" spans="1:57">
      <c r="A197" s="21" t="str">
        <f t="shared" si="1101"/>
        <v>PLACEHOLDER-3.3347.NNN</v>
      </c>
      <c r="B197" s="21" t="str">
        <f t="shared" si="1008"/>
        <v>NNN__PLACEHOLDER-3</v>
      </c>
      <c r="C197" s="80" t="s">
        <v>417</v>
      </c>
      <c r="D197" s="80" t="s">
        <v>417</v>
      </c>
      <c r="E197" s="2" t="s">
        <v>105</v>
      </c>
      <c r="F197" s="80"/>
      <c r="G197" s="80" t="s">
        <v>273</v>
      </c>
      <c r="H197" s="2">
        <v>3</v>
      </c>
      <c r="I197" s="21"/>
      <c r="J197" s="21"/>
      <c r="K197" s="80"/>
      <c r="L197" s="21"/>
      <c r="M197" s="21"/>
      <c r="N197" s="21"/>
      <c r="O197" s="69">
        <f t="shared" si="1196"/>
        <v>-1.4731983683618848</v>
      </c>
      <c r="P197" s="69">
        <f t="shared" si="1197"/>
        <v>0</v>
      </c>
      <c r="Q197" s="69">
        <f t="shared" si="1197"/>
        <v>951.99811734106049</v>
      </c>
      <c r="R197" s="69">
        <f t="shared" si="1104"/>
        <v>0</v>
      </c>
      <c r="S197" s="69">
        <f t="shared" si="1105"/>
        <v>-2.5999999999999999E-3</v>
      </c>
      <c r="T197" s="69">
        <f t="shared" si="1106"/>
        <v>0</v>
      </c>
      <c r="U197" s="70">
        <f t="shared" si="1198"/>
        <v>-1.4481983683618849</v>
      </c>
      <c r="V197" s="70">
        <f t="shared" si="1199"/>
        <v>0</v>
      </c>
      <c r="W197" s="70">
        <f t="shared" si="1200"/>
        <v>951.99811734106049</v>
      </c>
      <c r="X197" s="70">
        <f t="shared" si="1201"/>
        <v>0</v>
      </c>
      <c r="Y197" s="70">
        <f t="shared" si="1202"/>
        <v>-2.5999999999999999E-3</v>
      </c>
      <c r="Z197" s="70">
        <f t="shared" si="1203"/>
        <v>0</v>
      </c>
      <c r="AA197" s="69">
        <f t="shared" si="1204"/>
        <v>-2.9093869322616523</v>
      </c>
      <c r="AB197" s="69">
        <f t="shared" si="1205"/>
        <v>0</v>
      </c>
      <c r="AC197" s="69">
        <f t="shared" si="1206"/>
        <v>951.99245247697843</v>
      </c>
      <c r="AD197" s="69">
        <f t="shared" si="1195"/>
        <v>0</v>
      </c>
      <c r="AE197" s="69">
        <f t="shared" si="1207"/>
        <v>1.0189632638497004</v>
      </c>
      <c r="AF197" s="69">
        <f t="shared" si="1208"/>
        <v>0</v>
      </c>
      <c r="AG197" s="66">
        <v>0</v>
      </c>
      <c r="AH197" s="66">
        <v>0</v>
      </c>
      <c r="AI197" s="66">
        <v>952</v>
      </c>
      <c r="AJ197" s="66">
        <v>0</v>
      </c>
      <c r="AK197" s="66">
        <v>0</v>
      </c>
      <c r="AL197" s="66">
        <v>0</v>
      </c>
      <c r="AM197" s="69">
        <f t="shared" si="1089"/>
        <v>50.085700907049286</v>
      </c>
      <c r="AN197" s="69">
        <f t="shared" si="1090"/>
        <v>0</v>
      </c>
      <c r="AO197" s="69">
        <f t="shared" si="1091"/>
        <v>1352.3152148115792</v>
      </c>
      <c r="AP197" s="69">
        <f t="shared" si="1092"/>
        <v>0</v>
      </c>
      <c r="AQ197" s="69">
        <f t="shared" si="1093"/>
        <v>3.729578323963758E-2</v>
      </c>
      <c r="AR197" s="69">
        <f t="shared" si="1094"/>
        <v>0</v>
      </c>
      <c r="AS197" s="69">
        <f t="shared" si="1209"/>
        <v>50.085700907049286</v>
      </c>
      <c r="AT197" s="69">
        <f t="shared" si="1210"/>
        <v>-2.9323612142760038</v>
      </c>
      <c r="AU197" s="69">
        <f t="shared" si="1211"/>
        <v>3346.80712466982</v>
      </c>
      <c r="AV197" s="69">
        <f t="shared" si="1095"/>
        <v>3.6499999999999998E-4</v>
      </c>
      <c r="AW197" s="69">
        <f t="shared" si="1096"/>
        <v>3.729578323963758E-2</v>
      </c>
      <c r="AX197" s="69">
        <f t="shared" si="1097"/>
        <v>0</v>
      </c>
      <c r="AY197" s="69">
        <f t="shared" si="1212"/>
        <v>67.469321726703242</v>
      </c>
      <c r="AZ197" s="69">
        <f t="shared" si="1213"/>
        <v>0.11</v>
      </c>
      <c r="BA197" s="69">
        <f t="shared" si="1214"/>
        <v>14.067423378346282</v>
      </c>
      <c r="BB197" s="69">
        <f t="shared" si="1098"/>
        <v>0</v>
      </c>
      <c r="BC197" s="69">
        <f t="shared" si="1099"/>
        <v>2.8851740692148853E-2</v>
      </c>
      <c r="BD197" s="69">
        <f t="shared" si="1100"/>
        <v>0</v>
      </c>
      <c r="BE197" s="21"/>
    </row>
    <row r="198" spans="1:57">
      <c r="A198" s="21" t="str">
        <f t="shared" si="1101"/>
        <v>PLACEHOLDER-4.3348.NNN</v>
      </c>
      <c r="B198" s="21" t="str">
        <f t="shared" si="1008"/>
        <v>NNN__PLACEHOLDER-4</v>
      </c>
      <c r="C198" s="80" t="s">
        <v>417</v>
      </c>
      <c r="D198" s="80" t="s">
        <v>417</v>
      </c>
      <c r="E198" s="2" t="s">
        <v>105</v>
      </c>
      <c r="F198" s="80"/>
      <c r="G198" s="80" t="s">
        <v>273</v>
      </c>
      <c r="H198" s="2">
        <v>4</v>
      </c>
      <c r="I198" s="21"/>
      <c r="J198" s="21"/>
      <c r="K198" s="80"/>
      <c r="L198" s="21"/>
      <c r="M198" s="21"/>
      <c r="N198" s="21"/>
      <c r="O198" s="69">
        <f t="shared" si="1196"/>
        <v>-1.4757983654325524</v>
      </c>
      <c r="P198" s="69">
        <f t="shared" si="1197"/>
        <v>0</v>
      </c>
      <c r="Q198" s="69">
        <f t="shared" si="1197"/>
        <v>952.99811396106247</v>
      </c>
      <c r="R198" s="69">
        <f t="shared" si="1104"/>
        <v>0</v>
      </c>
      <c r="S198" s="69">
        <f t="shared" si="1105"/>
        <v>-2.5999999999999999E-3</v>
      </c>
      <c r="T198" s="69">
        <f t="shared" si="1106"/>
        <v>0</v>
      </c>
      <c r="U198" s="70">
        <f t="shared" si="1198"/>
        <v>-1.4507983654325525</v>
      </c>
      <c r="V198" s="70">
        <f t="shared" si="1199"/>
        <v>0</v>
      </c>
      <c r="W198" s="70">
        <f t="shared" si="1200"/>
        <v>952.99811396106247</v>
      </c>
      <c r="X198" s="70">
        <f t="shared" si="1201"/>
        <v>0</v>
      </c>
      <c r="Y198" s="70">
        <f t="shared" si="1202"/>
        <v>-2.5999999999999999E-3</v>
      </c>
      <c r="Z198" s="70">
        <f t="shared" si="1203"/>
        <v>0</v>
      </c>
      <c r="AA198" s="69">
        <f t="shared" si="1204"/>
        <v>-2.914586908827018</v>
      </c>
      <c r="AB198" s="69">
        <f t="shared" si="1205"/>
        <v>0</v>
      </c>
      <c r="AC198" s="69">
        <f t="shared" si="1206"/>
        <v>952.99243895700897</v>
      </c>
      <c r="AD198" s="69">
        <f t="shared" si="1195"/>
        <v>0</v>
      </c>
      <c r="AE198" s="69">
        <f t="shared" si="1207"/>
        <v>1.0189767837735377</v>
      </c>
      <c r="AF198" s="69">
        <f t="shared" si="1208"/>
        <v>0</v>
      </c>
      <c r="AG198" s="66">
        <v>0</v>
      </c>
      <c r="AH198" s="66">
        <v>0</v>
      </c>
      <c r="AI198" s="66">
        <v>953</v>
      </c>
      <c r="AJ198" s="66">
        <v>0</v>
      </c>
      <c r="AK198" s="66">
        <v>0</v>
      </c>
      <c r="AL198" s="66">
        <v>0</v>
      </c>
      <c r="AM198" s="69">
        <f t="shared" si="1089"/>
        <v>50.122988044637111</v>
      </c>
      <c r="AN198" s="69">
        <f t="shared" si="1090"/>
        <v>0</v>
      </c>
      <c r="AO198" s="69">
        <f t="shared" si="1091"/>
        <v>1353.3145194044689</v>
      </c>
      <c r="AP198" s="69">
        <f t="shared" si="1092"/>
        <v>0</v>
      </c>
      <c r="AQ198" s="69">
        <f t="shared" si="1093"/>
        <v>3.729578323963758E-2</v>
      </c>
      <c r="AR198" s="69">
        <f t="shared" si="1094"/>
        <v>0</v>
      </c>
      <c r="AS198" s="69">
        <f t="shared" si="1209"/>
        <v>50.122988044637111</v>
      </c>
      <c r="AT198" s="69">
        <f t="shared" si="1210"/>
        <v>-2.9327260832383675</v>
      </c>
      <c r="AU198" s="69">
        <f t="shared" si="1211"/>
        <v>3347.8064291960986</v>
      </c>
      <c r="AV198" s="69">
        <f t="shared" si="1095"/>
        <v>3.6499999999999998E-4</v>
      </c>
      <c r="AW198" s="69">
        <f t="shared" si="1096"/>
        <v>3.729578323963758E-2</v>
      </c>
      <c r="AX198" s="69">
        <f t="shared" si="1097"/>
        <v>0</v>
      </c>
      <c r="AY198" s="69">
        <f t="shared" si="1212"/>
        <v>67.498169464753531</v>
      </c>
      <c r="AZ198" s="69">
        <f t="shared" si="1213"/>
        <v>0.11</v>
      </c>
      <c r="BA198" s="69">
        <f t="shared" si="1214"/>
        <v>15.067007195747024</v>
      </c>
      <c r="BB198" s="69">
        <f t="shared" si="1098"/>
        <v>0</v>
      </c>
      <c r="BC198" s="69">
        <f t="shared" si="1099"/>
        <v>2.8851740692148853E-2</v>
      </c>
      <c r="BD198" s="69">
        <f t="shared" si="1100"/>
        <v>0</v>
      </c>
      <c r="BE198" s="21"/>
    </row>
    <row r="199" spans="1:57">
      <c r="A199" s="20" t="str">
        <f t="shared" si="1101"/>
        <v>PLACEHOLDER-5.3349.NNN</v>
      </c>
      <c r="B199" s="20" t="str">
        <f t="shared" si="1008"/>
        <v>NNN__PLACEHOLDER-5</v>
      </c>
      <c r="C199" s="81" t="s">
        <v>417</v>
      </c>
      <c r="D199" s="81" t="s">
        <v>417</v>
      </c>
      <c r="E199" s="11" t="s">
        <v>105</v>
      </c>
      <c r="F199" s="81"/>
      <c r="G199" s="81" t="s">
        <v>273</v>
      </c>
      <c r="H199" s="11">
        <v>5</v>
      </c>
      <c r="I199" s="20"/>
      <c r="J199" s="20"/>
      <c r="K199" s="81"/>
      <c r="L199" s="20"/>
      <c r="M199" s="20"/>
      <c r="N199" s="20"/>
      <c r="O199" s="77">
        <f t="shared" si="1196"/>
        <v>-1.47839836250322</v>
      </c>
      <c r="P199" s="77">
        <f>V199</f>
        <v>0</v>
      </c>
      <c r="Q199" s="77">
        <f t="shared" si="1197"/>
        <v>953.99811058106434</v>
      </c>
      <c r="R199" s="77">
        <f t="shared" si="1104"/>
        <v>0</v>
      </c>
      <c r="S199" s="77">
        <f t="shared" si="1105"/>
        <v>-2.5999999999999999E-3</v>
      </c>
      <c r="T199" s="77">
        <f t="shared" si="1106"/>
        <v>0</v>
      </c>
      <c r="U199" s="78">
        <f t="shared" si="1198"/>
        <v>-1.4533983625032201</v>
      </c>
      <c r="V199" s="78">
        <f t="shared" si="1199"/>
        <v>0</v>
      </c>
      <c r="W199" s="78">
        <f t="shared" si="1200"/>
        <v>953.99811058106434</v>
      </c>
      <c r="X199" s="78">
        <f t="shared" si="1201"/>
        <v>0</v>
      </c>
      <c r="Y199" s="78">
        <f t="shared" si="1202"/>
        <v>-2.5999999999999999E-3</v>
      </c>
      <c r="Z199" s="78">
        <f t="shared" si="1203"/>
        <v>0</v>
      </c>
      <c r="AA199" s="77">
        <f t="shared" si="1204"/>
        <v>-2.9197868853923827</v>
      </c>
      <c r="AB199" s="77">
        <f t="shared" si="1205"/>
        <v>0</v>
      </c>
      <c r="AC199" s="77">
        <f t="shared" si="1206"/>
        <v>953.99242543703951</v>
      </c>
      <c r="AD199" s="77">
        <f t="shared" si="1195"/>
        <v>0</v>
      </c>
      <c r="AE199" s="77">
        <f t="shared" si="1207"/>
        <v>1.0189903036973753</v>
      </c>
      <c r="AF199" s="77">
        <f t="shared" si="1208"/>
        <v>0</v>
      </c>
      <c r="AG199" s="66">
        <v>0</v>
      </c>
      <c r="AH199" s="66">
        <v>0</v>
      </c>
      <c r="AI199" s="66">
        <v>954</v>
      </c>
      <c r="AJ199" s="66">
        <v>0</v>
      </c>
      <c r="AK199" s="66">
        <v>0</v>
      </c>
      <c r="AL199" s="66">
        <v>0</v>
      </c>
      <c r="AM199" s="77">
        <f t="shared" si="1089"/>
        <v>50.160275182224936</v>
      </c>
      <c r="AN199" s="77">
        <f t="shared" si="1090"/>
        <v>0</v>
      </c>
      <c r="AO199" s="77">
        <f t="shared" si="1091"/>
        <v>1354.3138239973587</v>
      </c>
      <c r="AP199" s="77">
        <f t="shared" si="1092"/>
        <v>0</v>
      </c>
      <c r="AQ199" s="77">
        <f t="shared" si="1093"/>
        <v>3.729578323963758E-2</v>
      </c>
      <c r="AR199" s="77">
        <f t="shared" si="1094"/>
        <v>0</v>
      </c>
      <c r="AS199" s="77">
        <f t="shared" si="1209"/>
        <v>50.160275182224936</v>
      </c>
      <c r="AT199" s="77">
        <f t="shared" si="1210"/>
        <v>-2.9330909522007311</v>
      </c>
      <c r="AU199" s="77">
        <f t="shared" si="1211"/>
        <v>3348.8057337223772</v>
      </c>
      <c r="AV199" s="77">
        <f t="shared" si="1095"/>
        <v>3.6499999999999998E-4</v>
      </c>
      <c r="AW199" s="77">
        <f t="shared" si="1096"/>
        <v>3.729578323963758E-2</v>
      </c>
      <c r="AX199" s="77">
        <f t="shared" si="1097"/>
        <v>0</v>
      </c>
      <c r="AY199" s="77">
        <f t="shared" si="1212"/>
        <v>67.527017202803805</v>
      </c>
      <c r="AZ199" s="77">
        <f>AN199+0.11</f>
        <v>0.11</v>
      </c>
      <c r="BA199" s="77">
        <f>-(AM199+17.5)*SIN(-0.483808*PI()/180)+(AO199-1338.818)*COS(-0.483808*PI()/180)</f>
        <v>16.066591013147768</v>
      </c>
      <c r="BB199" s="77">
        <f t="shared" si="1098"/>
        <v>0</v>
      </c>
      <c r="BC199" s="77">
        <f t="shared" si="1099"/>
        <v>2.8851740692148853E-2</v>
      </c>
      <c r="BD199" s="77">
        <f t="shared" si="1100"/>
        <v>0</v>
      </c>
      <c r="BE199" s="21"/>
    </row>
    <row r="200" spans="1:57">
      <c r="A200" s="21"/>
      <c r="B200" s="21"/>
      <c r="C200" s="80"/>
      <c r="D200" s="80"/>
      <c r="E200" s="80"/>
      <c r="F200" s="80"/>
      <c r="G200" s="80"/>
      <c r="H200" s="80"/>
      <c r="I200" s="21"/>
      <c r="J200" s="21"/>
      <c r="K200" s="80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</row>
    <row r="201" spans="1:57">
      <c r="A201" s="21"/>
      <c r="B201" s="21"/>
      <c r="C201" s="80"/>
      <c r="D201" s="80"/>
      <c r="E201" s="80"/>
      <c r="F201" s="80"/>
      <c r="G201" s="80"/>
      <c r="H201" s="80"/>
      <c r="I201" s="21"/>
      <c r="J201" s="21"/>
      <c r="K201" s="80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</row>
    <row r="202" spans="1:57">
      <c r="A202" s="21"/>
      <c r="B202" s="21"/>
      <c r="C202" s="80"/>
      <c r="D202" s="80"/>
      <c r="E202" s="80"/>
      <c r="F202" s="80"/>
      <c r="G202" s="80"/>
      <c r="H202" s="80"/>
      <c r="I202" s="21"/>
      <c r="J202" s="21"/>
      <c r="K202" s="80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</row>
  </sheetData>
  <sheetProtection selectLockedCells="1"/>
  <autoFilter ref="C2:G199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6"/>
  <sheetViews>
    <sheetView workbookViewId="0">
      <pane ySplit="2" topLeftCell="A184" activePane="bottomLeft" state="frozen"/>
      <selection pane="bottomLeft" activeCell="O1" sqref="O1:T1048576"/>
    </sheetView>
  </sheetViews>
  <sheetFormatPr baseColWidth="10" defaultRowHeight="15" x14ac:dyDescent="0"/>
  <cols>
    <col min="1" max="1" width="24.83203125" customWidth="1"/>
    <col min="2" max="2" width="22.5" hidden="1" customWidth="1"/>
    <col min="3" max="3" width="7.83203125" style="19" hidden="1" customWidth="1"/>
    <col min="4" max="4" width="10.6640625" style="4" hidden="1" customWidth="1"/>
    <col min="5" max="5" width="12.33203125" style="4" hidden="1" customWidth="1"/>
    <col min="6" max="6" width="17.1640625" style="4" hidden="1" customWidth="1"/>
    <col min="7" max="7" width="14" style="4" hidden="1" customWidth="1"/>
    <col min="8" max="8" width="10.33203125" style="4" hidden="1" customWidth="1"/>
    <col min="9" max="9" width="29" style="19" hidden="1" customWidth="1"/>
    <col min="10" max="10" width="22.33203125" style="4" hidden="1" customWidth="1"/>
    <col min="11" max="11" width="12.1640625" style="4" hidden="1" customWidth="1"/>
    <col min="12" max="12" width="58.5" style="19" hidden="1" customWidth="1"/>
    <col min="13" max="13" width="9.33203125" hidden="1" customWidth="1"/>
    <col min="14" max="14" width="8.5" hidden="1" customWidth="1"/>
    <col min="15" max="15" width="11.83203125" hidden="1" customWidth="1"/>
    <col min="16" max="16" width="12.5" hidden="1" customWidth="1"/>
    <col min="17" max="17" width="13.33203125" hidden="1" customWidth="1"/>
    <col min="18" max="18" width="15.6640625" hidden="1" customWidth="1"/>
    <col min="19" max="19" width="13.6640625" hidden="1" customWidth="1"/>
    <col min="20" max="20" width="14.5" hidden="1" customWidth="1"/>
    <col min="21" max="28" width="11" hidden="1" customWidth="1"/>
    <col min="29" max="32" width="13" hidden="1" customWidth="1"/>
    <col min="33" max="34" width="11" hidden="1" customWidth="1"/>
    <col min="35" max="35" width="13" hidden="1" customWidth="1"/>
    <col min="36" max="36" width="11.1640625" hidden="1" customWidth="1"/>
    <col min="37" max="37" width="10.5" hidden="1" customWidth="1"/>
    <col min="38" max="38" width="10.6640625" hidden="1" customWidth="1"/>
    <col min="39" max="40" width="11" customWidth="1"/>
    <col min="41" max="41" width="13.5" customWidth="1"/>
    <col min="42" max="42" width="11" customWidth="1"/>
    <col min="43" max="43" width="11.1640625" customWidth="1"/>
    <col min="44" max="44" width="11" customWidth="1"/>
    <col min="45" max="46" width="11" hidden="1" customWidth="1"/>
    <col min="47" max="48" width="11.83203125" hidden="1" customWidth="1"/>
    <col min="49" max="52" width="11" hidden="1" customWidth="1"/>
    <col min="53" max="53" width="13" hidden="1" customWidth="1"/>
    <col min="54" max="54" width="14.1640625" hidden="1" customWidth="1"/>
    <col min="55" max="55" width="11" hidden="1" customWidth="1"/>
    <col min="56" max="56" width="12" hidden="1" customWidth="1"/>
  </cols>
  <sheetData>
    <row r="1" spans="1:56" s="36" customFormat="1">
      <c r="A1" s="45" t="s">
        <v>146</v>
      </c>
      <c r="B1" s="2" t="s">
        <v>147</v>
      </c>
      <c r="C1" s="45" t="s">
        <v>43</v>
      </c>
      <c r="D1" s="2" t="s">
        <v>44</v>
      </c>
      <c r="E1" s="2" t="s">
        <v>145</v>
      </c>
      <c r="F1" s="2" t="s">
        <v>45</v>
      </c>
      <c r="G1" s="2" t="s">
        <v>46</v>
      </c>
      <c r="H1" s="2" t="s">
        <v>47</v>
      </c>
      <c r="I1" s="45" t="s">
        <v>52</v>
      </c>
      <c r="J1" s="2" t="s">
        <v>51</v>
      </c>
      <c r="K1" s="8" t="s">
        <v>53</v>
      </c>
      <c r="L1" s="46" t="s">
        <v>84</v>
      </c>
      <c r="M1" s="3" t="s">
        <v>63</v>
      </c>
      <c r="N1" s="3" t="s">
        <v>64</v>
      </c>
      <c r="O1" s="2" t="s">
        <v>30</v>
      </c>
      <c r="P1" s="2" t="s">
        <v>31</v>
      </c>
      <c r="Q1" s="2" t="s">
        <v>32</v>
      </c>
      <c r="R1" s="2" t="s">
        <v>190</v>
      </c>
      <c r="S1" s="2" t="s">
        <v>191</v>
      </c>
      <c r="T1" s="2" t="s">
        <v>192</v>
      </c>
      <c r="U1" s="2" t="s">
        <v>33</v>
      </c>
      <c r="V1" s="2" t="s">
        <v>34</v>
      </c>
      <c r="W1" s="2" t="s">
        <v>35</v>
      </c>
      <c r="X1" s="2" t="s">
        <v>193</v>
      </c>
      <c r="Y1" s="2" t="s">
        <v>194</v>
      </c>
      <c r="Z1" s="2" t="s">
        <v>195</v>
      </c>
      <c r="AA1" s="2" t="s">
        <v>39</v>
      </c>
      <c r="AB1" s="2" t="s">
        <v>40</v>
      </c>
      <c r="AC1" s="2" t="s">
        <v>41</v>
      </c>
      <c r="AD1" s="2" t="s">
        <v>196</v>
      </c>
      <c r="AE1" s="2" t="s">
        <v>197</v>
      </c>
      <c r="AF1" s="2" t="s">
        <v>198</v>
      </c>
      <c r="AG1" s="2" t="s">
        <v>36</v>
      </c>
      <c r="AH1" s="2" t="s">
        <v>37</v>
      </c>
      <c r="AI1" s="2" t="s">
        <v>38</v>
      </c>
      <c r="AJ1" s="2" t="s">
        <v>201</v>
      </c>
      <c r="AK1" s="2" t="s">
        <v>199</v>
      </c>
      <c r="AL1" s="2" t="s">
        <v>200</v>
      </c>
      <c r="AM1" s="2" t="s">
        <v>9</v>
      </c>
      <c r="AN1" s="2" t="s">
        <v>10</v>
      </c>
      <c r="AO1" s="2" t="s">
        <v>11</v>
      </c>
      <c r="AP1" s="2" t="s">
        <v>166</v>
      </c>
      <c r="AQ1" s="2" t="s">
        <v>58</v>
      </c>
      <c r="AR1" s="2" t="s">
        <v>167</v>
      </c>
      <c r="AS1" s="2" t="s">
        <v>12</v>
      </c>
      <c r="AT1" s="2" t="s">
        <v>13</v>
      </c>
      <c r="AU1" s="2" t="s">
        <v>14</v>
      </c>
      <c r="AV1" s="2" t="s">
        <v>168</v>
      </c>
      <c r="AW1" s="2" t="s">
        <v>59</v>
      </c>
      <c r="AX1" s="2" t="s">
        <v>169</v>
      </c>
      <c r="AY1" s="2" t="s">
        <v>15</v>
      </c>
      <c r="AZ1" s="2" t="s">
        <v>16</v>
      </c>
      <c r="BA1" s="2" t="s">
        <v>17</v>
      </c>
      <c r="BB1" s="2" t="s">
        <v>170</v>
      </c>
      <c r="BC1" s="2" t="s">
        <v>60</v>
      </c>
      <c r="BD1" s="2" t="s">
        <v>171</v>
      </c>
    </row>
    <row r="2" spans="1:56" s="36" customFormat="1">
      <c r="A2" s="54" t="s">
        <v>286</v>
      </c>
      <c r="B2" s="3"/>
      <c r="C2" s="46"/>
      <c r="D2" s="3"/>
      <c r="E2" s="3"/>
      <c r="F2" s="3"/>
      <c r="G2" s="3"/>
      <c r="H2" s="3"/>
      <c r="I2" s="46"/>
      <c r="J2" s="3"/>
      <c r="K2" s="3"/>
      <c r="L2" s="46" t="s">
        <v>83</v>
      </c>
      <c r="M2" s="3" t="s">
        <v>61</v>
      </c>
      <c r="N2" s="3" t="s">
        <v>61</v>
      </c>
      <c r="O2" s="2" t="s">
        <v>61</v>
      </c>
      <c r="P2" s="2" t="s">
        <v>61</v>
      </c>
      <c r="Q2" s="2" t="s">
        <v>61</v>
      </c>
      <c r="R2" s="2" t="s">
        <v>62</v>
      </c>
      <c r="S2" s="2" t="s">
        <v>62</v>
      </c>
      <c r="T2" s="2" t="s">
        <v>62</v>
      </c>
      <c r="U2" s="2" t="s">
        <v>61</v>
      </c>
      <c r="V2" s="2" t="s">
        <v>61</v>
      </c>
      <c r="W2" s="2" t="s">
        <v>61</v>
      </c>
      <c r="X2" s="2" t="s">
        <v>62</v>
      </c>
      <c r="Y2" s="2" t="s">
        <v>62</v>
      </c>
      <c r="Z2" s="2" t="s">
        <v>62</v>
      </c>
      <c r="AA2" s="2" t="s">
        <v>61</v>
      </c>
      <c r="AB2" s="2" t="s">
        <v>61</v>
      </c>
      <c r="AC2" s="2" t="s">
        <v>61</v>
      </c>
      <c r="AD2" s="2" t="s">
        <v>62</v>
      </c>
      <c r="AE2" s="2" t="s">
        <v>62</v>
      </c>
      <c r="AF2" s="2" t="s">
        <v>62</v>
      </c>
      <c r="AG2" s="2" t="s">
        <v>61</v>
      </c>
      <c r="AH2" s="2" t="s">
        <v>61</v>
      </c>
      <c r="AI2" s="2" t="s">
        <v>61</v>
      </c>
      <c r="AJ2" s="2" t="s">
        <v>62</v>
      </c>
      <c r="AK2" s="2" t="s">
        <v>62</v>
      </c>
      <c r="AL2" s="2" t="s">
        <v>62</v>
      </c>
      <c r="AM2" s="2" t="s">
        <v>61</v>
      </c>
      <c r="AN2" s="2" t="s">
        <v>61</v>
      </c>
      <c r="AO2" s="2" t="s">
        <v>61</v>
      </c>
      <c r="AP2" s="2" t="s">
        <v>62</v>
      </c>
      <c r="AQ2" s="2" t="s">
        <v>62</v>
      </c>
      <c r="AR2" s="2" t="s">
        <v>62</v>
      </c>
      <c r="AS2" s="2" t="s">
        <v>61</v>
      </c>
      <c r="AT2" s="2" t="s">
        <v>61</v>
      </c>
      <c r="AU2" s="2" t="s">
        <v>61</v>
      </c>
      <c r="AV2" s="2" t="s">
        <v>62</v>
      </c>
      <c r="AW2" s="2" t="s">
        <v>62</v>
      </c>
      <c r="AX2" s="2" t="s">
        <v>62</v>
      </c>
      <c r="AY2" s="2" t="s">
        <v>61</v>
      </c>
      <c r="AZ2" s="2" t="s">
        <v>61</v>
      </c>
      <c r="BA2" s="2" t="s">
        <v>61</v>
      </c>
      <c r="BB2" s="2" t="s">
        <v>61</v>
      </c>
      <c r="BC2" s="2" t="s">
        <v>61</v>
      </c>
      <c r="BD2" s="2" t="s">
        <v>61</v>
      </c>
    </row>
    <row r="3" spans="1:56">
      <c r="A3" s="55" t="str">
        <f t="shared" ref="A3" si="0">IF( H3="", CONCATENATE(G3,".",ROUND(AU3,0),".",C3),CONCATENATE(G3,"-",H3,".",ROUND(AU3,0),".",C3))</f>
        <v>FILT.3098.T10</v>
      </c>
      <c r="B3" t="str">
        <f t="shared" ref="B3" si="1">IF( H3&gt;0, CONCATENATE(D3,"_",F3,"_",G3,"-",H3),CONCATENATE(D3,"_",F3,"_",G3) )</f>
        <v>SA3_XTD10_FILT</v>
      </c>
      <c r="C3" s="43" t="s">
        <v>246</v>
      </c>
      <c r="D3" s="44" t="s">
        <v>247</v>
      </c>
      <c r="E3" s="44" t="s">
        <v>245</v>
      </c>
      <c r="F3" s="44" t="s">
        <v>245</v>
      </c>
      <c r="G3" s="44" t="s">
        <v>294</v>
      </c>
      <c r="H3" s="44"/>
      <c r="I3" s="43" t="s">
        <v>155</v>
      </c>
      <c r="J3" s="44" t="s">
        <v>42</v>
      </c>
      <c r="K3" s="44">
        <v>74</v>
      </c>
      <c r="L3" s="43" t="s">
        <v>65</v>
      </c>
      <c r="M3" s="35" t="s">
        <v>42</v>
      </c>
      <c r="N3" s="35" t="s">
        <v>42</v>
      </c>
      <c r="O3" s="38">
        <v>0</v>
      </c>
      <c r="P3" s="38">
        <v>0</v>
      </c>
      <c r="Q3" s="38">
        <v>178.211815</v>
      </c>
      <c r="R3" s="38">
        <v>0</v>
      </c>
      <c r="S3" s="38">
        <v>0</v>
      </c>
      <c r="T3" s="38">
        <v>0</v>
      </c>
      <c r="U3" s="5">
        <f t="shared" ref="U3" si="2">O3-0.035</f>
        <v>-3.5000000000000003E-2</v>
      </c>
      <c r="V3" s="5">
        <f t="shared" ref="V3" si="3">P3</f>
        <v>0</v>
      </c>
      <c r="W3" s="5">
        <f t="shared" ref="W3" si="4">Q3</f>
        <v>178.211815</v>
      </c>
      <c r="X3" s="5">
        <f t="shared" ref="X3" si="5">R3</f>
        <v>0</v>
      </c>
      <c r="Y3" s="5">
        <f t="shared" ref="Y3" si="6">S3</f>
        <v>0</v>
      </c>
      <c r="Z3" s="5">
        <f t="shared" ref="Z3" si="7">T3</f>
        <v>0</v>
      </c>
      <c r="AA3" s="5">
        <f t="shared" ref="AA3" si="8">U3*COS(-0.018)+(W3-344.5)*SIN(-0.018)</f>
        <v>2.9580313703495116</v>
      </c>
      <c r="AB3" s="5">
        <f t="shared" ref="AB3" si="9">V3</f>
        <v>0</v>
      </c>
      <c r="AC3" s="5">
        <f t="shared" ref="AC3" si="10">-U3*SIN(-0.018)+(W3-344.5)*COS(0.018)+344.5</f>
        <v>178.23812299265279</v>
      </c>
      <c r="AD3" s="5">
        <f t="shared" ref="AD3" si="11">R3</f>
        <v>0</v>
      </c>
      <c r="AE3" s="5">
        <f t="shared" ref="AE3" si="12">S3-0.018</f>
        <v>-1.7999999999999999E-2</v>
      </c>
      <c r="AF3" s="5">
        <f t="shared" ref="AF3" si="13">T3</f>
        <v>0</v>
      </c>
      <c r="AG3" s="5">
        <f t="shared" ref="AG3" si="14">U3*COS(0.018)+(W3-339)*SIN(0.018)</f>
        <v>-2.9290253765690832</v>
      </c>
      <c r="AH3" s="5">
        <f t="shared" ref="AH3" si="15">V3</f>
        <v>0</v>
      </c>
      <c r="AI3" s="5">
        <f t="shared" ref="AI3" si="16">-U3*SIN(0.018)+(W3-339)*COS(0.018)+339</f>
        <v>178.23849194867063</v>
      </c>
      <c r="AJ3" s="5">
        <f t="shared" ref="AJ3" si="17">R3</f>
        <v>0</v>
      </c>
      <c r="AK3" s="5">
        <f t="shared" ref="AK3" si="18">S3+0.018</f>
        <v>1.7999999999999999E-2</v>
      </c>
      <c r="AL3" s="5">
        <f t="shared" ref="AL3" si="19">T3</f>
        <v>0</v>
      </c>
      <c r="AM3" s="5">
        <f t="shared" ref="AM3" si="20">O3*COS(-1.318245*PI()/180)+(Q3+115.9)*SIN(-1.318245*PI()/180)-4.8082</f>
        <v>-11.57444399915919</v>
      </c>
      <c r="AN3" s="5">
        <f t="shared" ref="AN3" si="21">P3</f>
        <v>0</v>
      </c>
      <c r="AO3" s="5">
        <f t="shared" ref="AO3" si="22">-O3*SIN(-1.318245*PI()/180)+(Q3+115.9)*COS(-1.318245*PI()/180)+809.0289</f>
        <v>1103.0628736573617</v>
      </c>
      <c r="AP3" s="5">
        <f t="shared" ref="AP3" si="23">R3</f>
        <v>0</v>
      </c>
      <c r="AQ3" s="5">
        <f t="shared" ref="AQ3" si="24">S3-1.318245*PI()/180</f>
        <v>-2.3007715597952647E-2</v>
      </c>
      <c r="AR3" s="5">
        <f t="shared" ref="AR3" si="25">T3</f>
        <v>0</v>
      </c>
      <c r="AS3" s="5">
        <f t="shared" ref="AS3" si="26">AM3</f>
        <v>-11.57444399915919</v>
      </c>
      <c r="AT3" s="5">
        <f t="shared" ref="AT3" si="27">AN3*COS(0.02092*PI()/180)-AO3*SIN(0.02092*PI()/180)-2.4386</f>
        <v>-2.8413534837694807</v>
      </c>
      <c r="AU3" s="5">
        <f t="shared" ref="AU3" si="28">AN3*SIN(0.02092*PI()/180)+AO3*COS(0.02092*PI()/180)+1994.492</f>
        <v>3097.5548001301049</v>
      </c>
      <c r="AV3" s="5">
        <f t="shared" ref="AV3" si="29">AP3+0.000365</f>
        <v>3.6499999999999998E-4</v>
      </c>
      <c r="AW3" s="5">
        <f t="shared" ref="AW3" si="30">AQ3</f>
        <v>-2.3007715597952647E-2</v>
      </c>
      <c r="AX3" s="5">
        <f t="shared" ref="AX3" si="31">AR3</f>
        <v>0</v>
      </c>
      <c r="AY3" s="5">
        <f t="shared" ref="AY3" si="32">(AM3+17.5)*COS(-0.483808*PI()/180)+(AO3-1338.818)*SIN(-0.483808*PI()/180)</f>
        <v>7.9160474111604291</v>
      </c>
      <c r="AZ3" s="5">
        <f t="shared" ref="AZ3" si="33">AN3+0.11</f>
        <v>0.11</v>
      </c>
      <c r="BA3" s="5">
        <f t="shared" ref="BA3" si="34">-(AM3+17.5)*SIN(-0.483808*PI()/180)+(AO3-1338.818)*COS(-0.483808*PI()/180)</f>
        <v>-235.69668645133029</v>
      </c>
      <c r="BB3" s="5">
        <f t="shared" ref="BB3" si="35">AP3</f>
        <v>0</v>
      </c>
      <c r="BC3" s="5">
        <f t="shared" ref="BC3" si="36">AQ3-0.483808*PI()/180</f>
        <v>-3.1451758145441371E-2</v>
      </c>
      <c r="BD3" s="5">
        <f t="shared" ref="BD3" si="37">AR3</f>
        <v>0</v>
      </c>
    </row>
    <row r="4" spans="1:56">
      <c r="A4" t="str">
        <f t="shared" ref="A4:A37" si="38">IF( H4="", CONCATENATE(G4,".",ROUND(AU4,0),".",C4),CONCATENATE(G4,"-",H4,".",ROUND(AU4,0),".",C4))</f>
        <v>PIPE.3100.T10</v>
      </c>
      <c r="B4" t="str">
        <f t="shared" ref="B4:B19" si="39">IF( H4&gt;0, CONCATENATE(D4,"_",F4,"_",G4,"-",H4),CONCATENATE(D4,"_",F4,"_",G4) )</f>
        <v>SA3_XTD10_PIPE</v>
      </c>
      <c r="C4" s="43" t="s">
        <v>246</v>
      </c>
      <c r="D4" s="44" t="s">
        <v>247</v>
      </c>
      <c r="E4" s="44" t="s">
        <v>250</v>
      </c>
      <c r="F4" s="44" t="s">
        <v>245</v>
      </c>
      <c r="G4" s="44" t="s">
        <v>148</v>
      </c>
      <c r="H4" s="44"/>
      <c r="I4" s="43" t="s">
        <v>276</v>
      </c>
      <c r="J4" s="44" t="s">
        <v>42</v>
      </c>
      <c r="K4" s="44">
        <v>73</v>
      </c>
      <c r="L4" s="43"/>
      <c r="M4" s="35" t="s">
        <v>42</v>
      </c>
      <c r="N4" s="35" t="s">
        <v>42</v>
      </c>
      <c r="O4" s="38">
        <v>0</v>
      </c>
      <c r="P4" s="38">
        <v>0</v>
      </c>
      <c r="Q4" s="38">
        <v>180.667</v>
      </c>
      <c r="R4" s="38">
        <v>0</v>
      </c>
      <c r="S4" s="38">
        <v>0</v>
      </c>
      <c r="T4" s="38">
        <v>0</v>
      </c>
      <c r="U4" s="5">
        <f t="shared" ref="U4:U37" si="40">O4-0.035</f>
        <v>-3.5000000000000003E-2</v>
      </c>
      <c r="V4" s="5">
        <f t="shared" ref="V4:V37" si="41">P4</f>
        <v>0</v>
      </c>
      <c r="W4" s="5">
        <f t="shared" ref="W4" si="42">Q4</f>
        <v>180.667</v>
      </c>
      <c r="X4" s="5">
        <f t="shared" ref="X4" si="43">R4</f>
        <v>0</v>
      </c>
      <c r="Y4" s="5">
        <f t="shared" ref="Y4" si="44">S4</f>
        <v>0</v>
      </c>
      <c r="Z4" s="5">
        <f t="shared" ref="Z4" si="45">T4</f>
        <v>0</v>
      </c>
      <c r="AA4" s="5">
        <f t="shared" ref="AA4" si="46">U4*COS(-0.018)+(W4-344.5)*SIN(-0.018)</f>
        <v>2.9138404267506712</v>
      </c>
      <c r="AB4" s="5">
        <f t="shared" ref="AB4" si="47">V4</f>
        <v>0</v>
      </c>
      <c r="AC4" s="5">
        <f t="shared" ref="AC4" si="48">-U4*SIN(-0.018)+(W4-344.5)*COS(0.018)+344.5</f>
        <v>180.69291026342165</v>
      </c>
      <c r="AD4" s="5">
        <f t="shared" ref="AD4" si="49">R4</f>
        <v>0</v>
      </c>
      <c r="AE4" s="5">
        <f t="shared" ref="AE4" si="50">S4-0.018</f>
        <v>-1.7999999999999999E-2</v>
      </c>
      <c r="AF4" s="5">
        <f t="shared" ref="AF4" si="51">T4</f>
        <v>0</v>
      </c>
      <c r="AG4" s="5">
        <f t="shared" ref="AG4" si="52">U4*COS(0.018)+(W4-339)*SIN(0.018)</f>
        <v>-2.8848344329702433</v>
      </c>
      <c r="AH4" s="5">
        <f t="shared" ref="AH4" si="53">V4</f>
        <v>0</v>
      </c>
      <c r="AI4" s="5">
        <f t="shared" ref="AI4" si="54">-U4*SIN(0.018)+(W4-339)*COS(0.018)+339</f>
        <v>180.69327921943949</v>
      </c>
      <c r="AJ4" s="5">
        <f t="shared" ref="AJ4" si="55">R4</f>
        <v>0</v>
      </c>
      <c r="AK4" s="5">
        <f t="shared" ref="AK4" si="56">S4+0.018</f>
        <v>1.7999999999999999E-2</v>
      </c>
      <c r="AL4" s="5">
        <f t="shared" ref="AL4:AL37" si="57">T4</f>
        <v>0</v>
      </c>
      <c r="AM4" s="5">
        <f t="shared" ref="AM4:AM37" si="58">O4*COS(-1.318245*PI()/180)+(Q4+115.9)*SIN(-1.318245*PI()/180)-4.8082</f>
        <v>-11.63092721379331</v>
      </c>
      <c r="AN4" s="5">
        <f t="shared" ref="AN4:AN37" si="59">P4</f>
        <v>0</v>
      </c>
      <c r="AO4" s="5">
        <f t="shared" ref="AO4:AO37" si="60">-O4*SIN(-1.318245*PI()/180)+(Q4+115.9)*COS(-1.318245*PI()/180)+809.0289</f>
        <v>1105.5174088538276</v>
      </c>
      <c r="AP4" s="5">
        <f t="shared" ref="AP4:AP37" si="61">R4</f>
        <v>0</v>
      </c>
      <c r="AQ4" s="5">
        <f t="shared" ref="AQ4:AQ37" si="62">S4-1.318245*PI()/180</f>
        <v>-2.3007715597952647E-2</v>
      </c>
      <c r="AR4" s="5">
        <f t="shared" ref="AR4:AR37" si="63">T4</f>
        <v>0</v>
      </c>
      <c r="AS4" s="5">
        <f t="shared" ref="AS4" si="64">AM4</f>
        <v>-11.63092721379331</v>
      </c>
      <c r="AT4" s="5">
        <f t="shared" ref="AT4" si="65">AN4*COS(0.02092*PI()/180)-AO4*SIN(0.02092*PI()/180)-2.4386</f>
        <v>-2.8422496907083774</v>
      </c>
      <c r="AU4" s="5">
        <f t="shared" ref="AU4" si="66">AN4*SIN(0.02092*PI()/180)+AO4*COS(0.02092*PI()/180)+1994.492</f>
        <v>3100.009335162958</v>
      </c>
      <c r="AV4" s="5">
        <f t="shared" ref="AV4" si="67">AP4+0.000365</f>
        <v>3.6499999999999998E-4</v>
      </c>
      <c r="AW4" s="5">
        <f t="shared" ref="AW4" si="68">AQ4</f>
        <v>-2.3007715597952647E-2</v>
      </c>
      <c r="AX4" s="5">
        <f t="shared" ref="AX4" si="69">AR4</f>
        <v>0</v>
      </c>
      <c r="AY4" s="5">
        <f t="shared" ref="AY4" si="70">(AM4+17.5)*COS(-0.483808*PI()/180)+(AO4-1338.818)*SIN(-0.483808*PI()/180)</f>
        <v>7.8388402568619213</v>
      </c>
      <c r="AZ4" s="5">
        <f t="shared" ref="AZ4" si="71">AN4+0.11</f>
        <v>0.11</v>
      </c>
      <c r="BA4" s="5">
        <f t="shared" ref="BA4" si="72">-(AM4+17.5)*SIN(-0.483808*PI()/180)+(AO4-1338.818)*COS(-0.483808*PI()/180)</f>
        <v>-233.24271570179991</v>
      </c>
      <c r="BB4" s="5">
        <f t="shared" ref="BB4" si="73">AP4</f>
        <v>0</v>
      </c>
      <c r="BC4" s="5">
        <f t="shared" ref="BC4" si="74">AQ4-0.483808*PI()/180</f>
        <v>-3.1451758145441371E-2</v>
      </c>
      <c r="BD4" s="5">
        <f t="shared" ref="BD4" si="75">AR4</f>
        <v>0</v>
      </c>
    </row>
    <row r="5" spans="1:56">
      <c r="A5" t="str">
        <f t="shared" si="38"/>
        <v>PIPE.3101.T10</v>
      </c>
      <c r="B5" t="str">
        <f t="shared" si="39"/>
        <v>SA3_XTD10_PIPE</v>
      </c>
      <c r="C5" s="43" t="s">
        <v>246</v>
      </c>
      <c r="D5" s="44" t="s">
        <v>247</v>
      </c>
      <c r="E5" s="44" t="s">
        <v>250</v>
      </c>
      <c r="F5" s="44" t="s">
        <v>245</v>
      </c>
      <c r="G5" s="44" t="s">
        <v>148</v>
      </c>
      <c r="H5" s="44"/>
      <c r="I5" s="43" t="s">
        <v>277</v>
      </c>
      <c r="J5" s="44" t="s">
        <v>42</v>
      </c>
      <c r="K5" s="44">
        <v>73</v>
      </c>
      <c r="L5" s="43"/>
      <c r="M5" s="35" t="s">
        <v>42</v>
      </c>
      <c r="N5" s="35" t="s">
        <v>42</v>
      </c>
      <c r="O5" s="38">
        <v>0</v>
      </c>
      <c r="P5" s="38">
        <v>0</v>
      </c>
      <c r="Q5" s="38">
        <v>181.58626999999998</v>
      </c>
      <c r="R5" s="38">
        <v>0</v>
      </c>
      <c r="S5" s="38">
        <v>0</v>
      </c>
      <c r="T5" s="38">
        <v>0</v>
      </c>
      <c r="U5" s="5">
        <f t="shared" si="40"/>
        <v>-3.5000000000000003E-2</v>
      </c>
      <c r="V5" s="5">
        <f t="shared" si="41"/>
        <v>0</v>
      </c>
      <c r="W5" s="5">
        <f t="shared" ref="W5:W8" si="76">Q5</f>
        <v>181.58626999999998</v>
      </c>
      <c r="X5" s="5">
        <f t="shared" ref="X5:X8" si="77">R5</f>
        <v>0</v>
      </c>
      <c r="Y5" s="5">
        <f t="shared" ref="Y5:Y8" si="78">S5</f>
        <v>0</v>
      </c>
      <c r="Z5" s="5">
        <f t="shared" ref="Z5:Z8" si="79">T5</f>
        <v>0</v>
      </c>
      <c r="AA5" s="5">
        <f t="shared" ref="AA5:AA126" si="80">U5*COS(-0.018)+(W5-344.5)*SIN(-0.018)</f>
        <v>2.8972944602666368</v>
      </c>
      <c r="AB5" s="5">
        <f t="shared" ref="AB5:AB8" si="81">V5</f>
        <v>0</v>
      </c>
      <c r="AC5" s="5">
        <f t="shared" ref="AC5:AC126" si="82">-U5*SIN(-0.018)+(W5-344.5)*COS(0.018)+344.5</f>
        <v>181.61203134570246</v>
      </c>
      <c r="AD5" s="5">
        <f t="shared" ref="AD5:AD8" si="83">R5</f>
        <v>0</v>
      </c>
      <c r="AE5" s="5">
        <f t="shared" ref="AE5:AE8" si="84">S5-0.018</f>
        <v>-1.7999999999999999E-2</v>
      </c>
      <c r="AF5" s="5">
        <f t="shared" ref="AF5:AF8" si="85">T5</f>
        <v>0</v>
      </c>
      <c r="AG5" s="5">
        <f t="shared" ref="AG5:AG145" si="86">U5*COS(0.018)+(W5-339)*SIN(0.018)</f>
        <v>-2.8682884664862085</v>
      </c>
      <c r="AH5" s="5">
        <f t="shared" ref="AH5:AH8" si="87">V5</f>
        <v>0</v>
      </c>
      <c r="AI5" s="5">
        <f t="shared" ref="AI5:AI145" si="88">-U5*SIN(0.018)+(W5-339)*COS(0.018)+339</f>
        <v>181.61240030172033</v>
      </c>
      <c r="AJ5" s="5">
        <f t="shared" ref="AJ5:AJ8" si="89">R5</f>
        <v>0</v>
      </c>
      <c r="AK5" s="5">
        <f t="shared" ref="AK5:AK8" si="90">S5+0.018</f>
        <v>1.7999999999999999E-2</v>
      </c>
      <c r="AL5" s="5">
        <f t="shared" si="57"/>
        <v>0</v>
      </c>
      <c r="AM5" s="5">
        <f t="shared" si="58"/>
        <v>-11.652075650557428</v>
      </c>
      <c r="AN5" s="5">
        <f t="shared" si="59"/>
        <v>0</v>
      </c>
      <c r="AO5" s="5">
        <f t="shared" si="60"/>
        <v>1106.4364355544856</v>
      </c>
      <c r="AP5" s="5">
        <f t="shared" si="61"/>
        <v>0</v>
      </c>
      <c r="AQ5" s="5">
        <f t="shared" si="62"/>
        <v>-2.3007715597952647E-2</v>
      </c>
      <c r="AR5" s="5">
        <f t="shared" si="63"/>
        <v>0</v>
      </c>
      <c r="AS5" s="5">
        <f t="shared" ref="AS5:AS8" si="91">AM5</f>
        <v>-11.652075650557428</v>
      </c>
      <c r="AT5" s="5">
        <f t="shared" ref="AT5:AT8" si="92">AN5*COS(0.02092*PI()/180)-AO5*SIN(0.02092*PI()/180)-2.4386</f>
        <v>-2.8425852483762193</v>
      </c>
      <c r="AU5" s="5">
        <f t="shared" ref="AU5:AU8" si="93">AN5*SIN(0.02092*PI()/180)+AO5*COS(0.02092*PI()/180)+1994.492</f>
        <v>3100.928361802356</v>
      </c>
      <c r="AV5" s="5">
        <f t="shared" ref="AV5:AV8" si="94">AP5+0.000365</f>
        <v>3.6499999999999998E-4</v>
      </c>
      <c r="AW5" s="5">
        <f t="shared" ref="AW5:AW8" si="95">AQ5</f>
        <v>-2.3007715597952647E-2</v>
      </c>
      <c r="AX5" s="5">
        <f t="shared" ref="AX5:AX8" si="96">AR5</f>
        <v>0</v>
      </c>
      <c r="AY5" s="5">
        <f t="shared" ref="AY5:AY8" si="97">(AM5+17.5)*COS(-0.483808*PI()/180)+(AO5-1338.818)*SIN(-0.483808*PI()/180)</f>
        <v>7.8099323657123776</v>
      </c>
      <c r="AZ5" s="5">
        <f t="shared" ref="AZ5:AZ8" si="98">AN5+0.11</f>
        <v>0.11</v>
      </c>
      <c r="BA5" s="5">
        <f t="shared" ref="BA5:BA8" si="99">-(AM5+17.5)*SIN(-0.483808*PI()/180)+(AO5-1338.818)*COS(-0.483808*PI()/180)</f>
        <v>-232.32390034127906</v>
      </c>
      <c r="BB5" s="5">
        <f t="shared" ref="BB5:BB8" si="100">AP5</f>
        <v>0</v>
      </c>
      <c r="BC5" s="5">
        <f t="shared" ref="BC5:BC8" si="101">AQ5-0.483808*PI()/180</f>
        <v>-3.1451758145441371E-2</v>
      </c>
      <c r="BD5" s="5">
        <f t="shared" ref="BD5:BD8" si="102">AR5</f>
        <v>0</v>
      </c>
    </row>
    <row r="6" spans="1:56">
      <c r="A6" t="str">
        <f t="shared" si="38"/>
        <v>PIPE.3103.T10</v>
      </c>
      <c r="B6" t="str">
        <f t="shared" si="39"/>
        <v>SA3_XTD10_PIPE</v>
      </c>
      <c r="C6" s="43" t="s">
        <v>246</v>
      </c>
      <c r="D6" s="44" t="s">
        <v>247</v>
      </c>
      <c r="E6" s="44" t="s">
        <v>250</v>
      </c>
      <c r="F6" s="44" t="s">
        <v>245</v>
      </c>
      <c r="G6" s="44" t="s">
        <v>148</v>
      </c>
      <c r="H6" s="44"/>
      <c r="I6" s="43" t="s">
        <v>278</v>
      </c>
      <c r="J6" s="44" t="s">
        <v>42</v>
      </c>
      <c r="K6" s="44">
        <v>73</v>
      </c>
      <c r="L6" s="43"/>
      <c r="M6" s="35" t="s">
        <v>42</v>
      </c>
      <c r="N6" s="35" t="s">
        <v>42</v>
      </c>
      <c r="O6" s="38">
        <v>0</v>
      </c>
      <c r="P6" s="38">
        <v>0</v>
      </c>
      <c r="Q6" s="38">
        <v>183.61349999999999</v>
      </c>
      <c r="R6" s="38">
        <v>0</v>
      </c>
      <c r="S6" s="38">
        <v>0</v>
      </c>
      <c r="T6" s="38">
        <v>0</v>
      </c>
      <c r="U6" s="5">
        <f t="shared" si="40"/>
        <v>-3.5000000000000003E-2</v>
      </c>
      <c r="V6" s="5">
        <f t="shared" si="41"/>
        <v>0</v>
      </c>
      <c r="W6" s="5">
        <f t="shared" si="76"/>
        <v>183.61349999999999</v>
      </c>
      <c r="X6" s="5">
        <f t="shared" si="77"/>
        <v>0</v>
      </c>
      <c r="Y6" s="5">
        <f t="shared" si="78"/>
        <v>0</v>
      </c>
      <c r="Z6" s="5">
        <f t="shared" si="79"/>
        <v>0</v>
      </c>
      <c r="AA6" s="5">
        <f t="shared" si="80"/>
        <v>2.8608062907022753</v>
      </c>
      <c r="AB6" s="5">
        <f t="shared" si="81"/>
        <v>0</v>
      </c>
      <c r="AC6" s="5">
        <f t="shared" si="82"/>
        <v>183.6389329433095</v>
      </c>
      <c r="AD6" s="5">
        <f t="shared" si="83"/>
        <v>0</v>
      </c>
      <c r="AE6" s="5">
        <f t="shared" si="84"/>
        <v>-1.7999999999999999E-2</v>
      </c>
      <c r="AF6" s="5">
        <f t="shared" si="85"/>
        <v>0</v>
      </c>
      <c r="AG6" s="5">
        <f t="shared" si="86"/>
        <v>-2.831800296921847</v>
      </c>
      <c r="AH6" s="5">
        <f t="shared" si="87"/>
        <v>0</v>
      </c>
      <c r="AI6" s="5">
        <f t="shared" si="88"/>
        <v>183.63930189932734</v>
      </c>
      <c r="AJ6" s="5">
        <f t="shared" si="89"/>
        <v>0</v>
      </c>
      <c r="AK6" s="5">
        <f t="shared" si="90"/>
        <v>1.7999999999999999E-2</v>
      </c>
      <c r="AL6" s="5">
        <f t="shared" si="57"/>
        <v>0</v>
      </c>
      <c r="AM6" s="5">
        <f t="shared" si="58"/>
        <v>-11.698713466934901</v>
      </c>
      <c r="AN6" s="5">
        <f t="shared" si="59"/>
        <v>0</v>
      </c>
      <c r="AO6" s="5">
        <f t="shared" si="60"/>
        <v>1108.4631290160096</v>
      </c>
      <c r="AP6" s="5">
        <f t="shared" si="61"/>
        <v>0</v>
      </c>
      <c r="AQ6" s="5">
        <f t="shared" si="62"/>
        <v>-2.3007715597952647E-2</v>
      </c>
      <c r="AR6" s="5">
        <f t="shared" si="63"/>
        <v>0</v>
      </c>
      <c r="AS6" s="5">
        <f t="shared" si="91"/>
        <v>-11.698713466934901</v>
      </c>
      <c r="AT6" s="5">
        <f t="shared" si="92"/>
        <v>-2.8433252405123475</v>
      </c>
      <c r="AU6" s="5">
        <f t="shared" si="93"/>
        <v>3102.9550551287862</v>
      </c>
      <c r="AV6" s="5">
        <f t="shared" si="94"/>
        <v>3.6499999999999998E-4</v>
      </c>
      <c r="AW6" s="5">
        <f t="shared" si="95"/>
        <v>-2.3007715597952647E-2</v>
      </c>
      <c r="AX6" s="5">
        <f t="shared" si="96"/>
        <v>0</v>
      </c>
      <c r="AY6" s="5">
        <f t="shared" si="97"/>
        <v>7.7461829295564204</v>
      </c>
      <c r="AZ6" s="5">
        <f t="shared" si="98"/>
        <v>0.11</v>
      </c>
      <c r="BA6" s="5">
        <f t="shared" si="99"/>
        <v>-230.29767293985284</v>
      </c>
      <c r="BB6" s="5">
        <f t="shared" si="100"/>
        <v>0</v>
      </c>
      <c r="BC6" s="5">
        <f t="shared" si="101"/>
        <v>-3.1451758145441371E-2</v>
      </c>
      <c r="BD6" s="5">
        <f t="shared" si="102"/>
        <v>0</v>
      </c>
    </row>
    <row r="7" spans="1:56">
      <c r="A7" t="str">
        <f t="shared" si="38"/>
        <v>PIPE.3104.T10</v>
      </c>
      <c r="B7" t="str">
        <f t="shared" si="39"/>
        <v>SA3_XTD10_PIPE</v>
      </c>
      <c r="C7" s="43" t="s">
        <v>246</v>
      </c>
      <c r="D7" s="44" t="s">
        <v>247</v>
      </c>
      <c r="E7" s="44" t="s">
        <v>250</v>
      </c>
      <c r="F7" s="44" t="s">
        <v>245</v>
      </c>
      <c r="G7" s="44" t="s">
        <v>148</v>
      </c>
      <c r="H7" s="44"/>
      <c r="I7" s="43" t="s">
        <v>279</v>
      </c>
      <c r="J7" s="44" t="s">
        <v>42</v>
      </c>
      <c r="K7" s="44">
        <v>73</v>
      </c>
      <c r="L7" s="43"/>
      <c r="M7" s="35" t="s">
        <v>42</v>
      </c>
      <c r="N7" s="35" t="s">
        <v>42</v>
      </c>
      <c r="O7" s="38">
        <v>0</v>
      </c>
      <c r="P7" s="38">
        <v>0</v>
      </c>
      <c r="Q7" s="38">
        <v>184.3135</v>
      </c>
      <c r="R7" s="38">
        <v>0</v>
      </c>
      <c r="S7" s="38">
        <v>0</v>
      </c>
      <c r="T7" s="38">
        <v>0</v>
      </c>
      <c r="U7" s="5">
        <f t="shared" si="40"/>
        <v>-3.5000000000000003E-2</v>
      </c>
      <c r="V7" s="5">
        <f t="shared" si="41"/>
        <v>0</v>
      </c>
      <c r="W7" s="5">
        <f t="shared" si="76"/>
        <v>184.3135</v>
      </c>
      <c r="X7" s="5">
        <f t="shared" si="77"/>
        <v>0</v>
      </c>
      <c r="Y7" s="5">
        <f t="shared" si="78"/>
        <v>0</v>
      </c>
      <c r="Z7" s="5">
        <f t="shared" si="79"/>
        <v>0</v>
      </c>
      <c r="AA7" s="5">
        <f t="shared" ref="AA7:AA8" si="103">U7*COS(-0.018)+(W7-344.5)*SIN(-0.018)</f>
        <v>2.8482069710912525</v>
      </c>
      <c r="AB7" s="5">
        <f t="shared" si="81"/>
        <v>0</v>
      </c>
      <c r="AC7" s="5">
        <f t="shared" ref="AC7:AC8" si="104">-U7*SIN(-0.018)+(W7-344.5)*COS(0.018)+344.5</f>
        <v>184.33881954637127</v>
      </c>
      <c r="AD7" s="5">
        <f t="shared" si="83"/>
        <v>0</v>
      </c>
      <c r="AE7" s="5">
        <f t="shared" si="84"/>
        <v>-1.7999999999999999E-2</v>
      </c>
      <c r="AF7" s="5">
        <f t="shared" si="85"/>
        <v>0</v>
      </c>
      <c r="AG7" s="5">
        <f t="shared" ref="AG7:AG8" si="105">U7*COS(0.018)+(W7-339)*SIN(0.018)</f>
        <v>-2.8192009773108242</v>
      </c>
      <c r="AH7" s="5">
        <f t="shared" si="87"/>
        <v>0</v>
      </c>
      <c r="AI7" s="5">
        <f t="shared" ref="AI7:AI8" si="106">-U7*SIN(0.018)+(W7-339)*COS(0.018)+339</f>
        <v>184.33918850238911</v>
      </c>
      <c r="AJ7" s="5">
        <f t="shared" si="89"/>
        <v>0</v>
      </c>
      <c r="AK7" s="5">
        <f t="shared" si="90"/>
        <v>1.7999999999999999E-2</v>
      </c>
      <c r="AL7" s="5">
        <f t="shared" si="57"/>
        <v>0</v>
      </c>
      <c r="AM7" s="5">
        <f t="shared" si="58"/>
        <v>-11.714817446978721</v>
      </c>
      <c r="AN7" s="5">
        <f t="shared" si="59"/>
        <v>0</v>
      </c>
      <c r="AO7" s="5">
        <f t="shared" si="60"/>
        <v>1109.1629437499405</v>
      </c>
      <c r="AP7" s="5">
        <f t="shared" si="61"/>
        <v>0</v>
      </c>
      <c r="AQ7" s="5">
        <f t="shared" si="62"/>
        <v>-2.3007715597952647E-2</v>
      </c>
      <c r="AR7" s="5">
        <f t="shared" si="63"/>
        <v>0</v>
      </c>
      <c r="AS7" s="5">
        <f t="shared" si="91"/>
        <v>-11.714817446978721</v>
      </c>
      <c r="AT7" s="5">
        <f t="shared" si="92"/>
        <v>-2.8435807588774518</v>
      </c>
      <c r="AU7" s="5">
        <f t="shared" si="93"/>
        <v>3103.6548698160691</v>
      </c>
      <c r="AV7" s="5">
        <f t="shared" si="94"/>
        <v>3.6499999999999998E-4</v>
      </c>
      <c r="AW7" s="5">
        <f t="shared" si="95"/>
        <v>-2.3007715597952647E-2</v>
      </c>
      <c r="AX7" s="5">
        <f t="shared" si="96"/>
        <v>0</v>
      </c>
      <c r="AY7" s="5">
        <f t="shared" si="97"/>
        <v>7.7241703284656857</v>
      </c>
      <c r="AZ7" s="5">
        <f t="shared" si="98"/>
        <v>0.11</v>
      </c>
      <c r="BA7" s="5">
        <f t="shared" si="99"/>
        <v>-229.59801913589459</v>
      </c>
      <c r="BB7" s="5">
        <f t="shared" si="100"/>
        <v>0</v>
      </c>
      <c r="BC7" s="5">
        <f t="shared" si="101"/>
        <v>-3.1451758145441371E-2</v>
      </c>
      <c r="BD7" s="5">
        <f t="shared" si="102"/>
        <v>0</v>
      </c>
    </row>
    <row r="8" spans="1:56">
      <c r="A8" t="str">
        <f t="shared" si="38"/>
        <v>PIPE.3106.T10</v>
      </c>
      <c r="B8" t="str">
        <f t="shared" si="39"/>
        <v>SA3_XTD10_PIPE</v>
      </c>
      <c r="C8" s="43" t="s">
        <v>246</v>
      </c>
      <c r="D8" s="44" t="s">
        <v>247</v>
      </c>
      <c r="E8" s="44" t="s">
        <v>250</v>
      </c>
      <c r="F8" s="44" t="s">
        <v>245</v>
      </c>
      <c r="G8" s="44" t="s">
        <v>148</v>
      </c>
      <c r="H8" s="44"/>
      <c r="I8" s="43" t="s">
        <v>280</v>
      </c>
      <c r="J8" s="44" t="s">
        <v>42</v>
      </c>
      <c r="K8" s="44">
        <v>73</v>
      </c>
      <c r="L8" s="43"/>
      <c r="M8" s="35" t="s">
        <v>42</v>
      </c>
      <c r="N8" s="35" t="s">
        <v>42</v>
      </c>
      <c r="O8" s="38">
        <v>0</v>
      </c>
      <c r="P8" s="38">
        <v>0</v>
      </c>
      <c r="Q8" s="38">
        <v>186.73249999999999</v>
      </c>
      <c r="R8" s="38">
        <v>0</v>
      </c>
      <c r="S8" s="38">
        <v>0</v>
      </c>
      <c r="T8" s="38">
        <v>0</v>
      </c>
      <c r="U8" s="5">
        <f t="shared" si="40"/>
        <v>-3.5000000000000003E-2</v>
      </c>
      <c r="V8" s="5">
        <f t="shared" si="41"/>
        <v>0</v>
      </c>
      <c r="W8" s="5">
        <f t="shared" si="76"/>
        <v>186.73249999999999</v>
      </c>
      <c r="X8" s="5">
        <f t="shared" si="77"/>
        <v>0</v>
      </c>
      <c r="Y8" s="5">
        <f t="shared" si="78"/>
        <v>0</v>
      </c>
      <c r="Z8" s="5">
        <f t="shared" si="79"/>
        <v>0</v>
      </c>
      <c r="AA8" s="5">
        <f t="shared" si="103"/>
        <v>2.8046673223211624</v>
      </c>
      <c r="AB8" s="5">
        <f t="shared" si="81"/>
        <v>0</v>
      </c>
      <c r="AC8" s="5">
        <f t="shared" si="104"/>
        <v>186.75742767895184</v>
      </c>
      <c r="AD8" s="5">
        <f t="shared" si="83"/>
        <v>0</v>
      </c>
      <c r="AE8" s="5">
        <f t="shared" si="84"/>
        <v>-1.7999999999999999E-2</v>
      </c>
      <c r="AF8" s="5">
        <f t="shared" si="85"/>
        <v>0</v>
      </c>
      <c r="AG8" s="5">
        <f t="shared" si="105"/>
        <v>-2.7756613285407346</v>
      </c>
      <c r="AH8" s="5">
        <f t="shared" si="87"/>
        <v>0</v>
      </c>
      <c r="AI8" s="5">
        <f t="shared" si="106"/>
        <v>186.75779663496968</v>
      </c>
      <c r="AJ8" s="5">
        <f t="shared" si="89"/>
        <v>0</v>
      </c>
      <c r="AK8" s="5">
        <f t="shared" si="90"/>
        <v>1.7999999999999999E-2</v>
      </c>
      <c r="AL8" s="5">
        <f t="shared" si="57"/>
        <v>0</v>
      </c>
      <c r="AM8" s="5">
        <f t="shared" si="58"/>
        <v>-11.770468200873005</v>
      </c>
      <c r="AN8" s="5">
        <f t="shared" si="59"/>
        <v>0</v>
      </c>
      <c r="AO8" s="5">
        <f t="shared" si="60"/>
        <v>1111.5813035233386</v>
      </c>
      <c r="AP8" s="5">
        <f t="shared" si="61"/>
        <v>0</v>
      </c>
      <c r="AQ8" s="5">
        <f t="shared" si="62"/>
        <v>-2.3007715597952647E-2</v>
      </c>
      <c r="AR8" s="5">
        <f t="shared" si="63"/>
        <v>0</v>
      </c>
      <c r="AS8" s="5">
        <f t="shared" si="91"/>
        <v>-11.770468200873005</v>
      </c>
      <c r="AT8" s="5">
        <f t="shared" si="92"/>
        <v>-2.844463757342004</v>
      </c>
      <c r="AU8" s="5">
        <f t="shared" si="93"/>
        <v>3106.0732294282661</v>
      </c>
      <c r="AV8" s="5">
        <f t="shared" si="94"/>
        <v>3.6499999999999998E-4</v>
      </c>
      <c r="AW8" s="5">
        <f t="shared" si="95"/>
        <v>-2.3007715597952647E-2</v>
      </c>
      <c r="AX8" s="5">
        <f t="shared" si="96"/>
        <v>0</v>
      </c>
      <c r="AY8" s="5">
        <f t="shared" si="97"/>
        <v>7.6481010684107051</v>
      </c>
      <c r="AZ8" s="5">
        <f t="shared" si="98"/>
        <v>0.11</v>
      </c>
      <c r="BA8" s="5">
        <f t="shared" si="99"/>
        <v>-227.18021549050192</v>
      </c>
      <c r="BB8" s="5">
        <f t="shared" si="100"/>
        <v>0</v>
      </c>
      <c r="BC8" s="5">
        <f t="shared" si="101"/>
        <v>-3.1451758145441371E-2</v>
      </c>
      <c r="BD8" s="5">
        <f t="shared" si="102"/>
        <v>0</v>
      </c>
    </row>
    <row r="9" spans="1:56">
      <c r="A9" t="str">
        <f t="shared" si="38"/>
        <v>PIPE.3107.T10</v>
      </c>
      <c r="B9" t="str">
        <f t="shared" si="39"/>
        <v>SA3_XTD10_PIPE</v>
      </c>
      <c r="C9" s="43" t="s">
        <v>246</v>
      </c>
      <c r="D9" s="44" t="s">
        <v>247</v>
      </c>
      <c r="E9" s="44" t="s">
        <v>250</v>
      </c>
      <c r="F9" s="44" t="s">
        <v>245</v>
      </c>
      <c r="G9" s="44" t="s">
        <v>148</v>
      </c>
      <c r="H9" s="44"/>
      <c r="I9" s="43" t="s">
        <v>281</v>
      </c>
      <c r="J9" s="44" t="s">
        <v>42</v>
      </c>
      <c r="K9" s="44">
        <v>73</v>
      </c>
      <c r="L9" s="43"/>
      <c r="M9" s="35" t="s">
        <v>42</v>
      </c>
      <c r="N9" s="35" t="s">
        <v>42</v>
      </c>
      <c r="O9" s="38">
        <v>0</v>
      </c>
      <c r="P9" s="38">
        <v>0</v>
      </c>
      <c r="Q9" s="38">
        <v>187.5865</v>
      </c>
      <c r="R9" s="38">
        <v>0</v>
      </c>
      <c r="S9" s="38">
        <v>0</v>
      </c>
      <c r="T9" s="38">
        <v>0</v>
      </c>
      <c r="U9" s="5">
        <f t="shared" si="40"/>
        <v>-3.5000000000000003E-2</v>
      </c>
      <c r="V9" s="5">
        <f t="shared" si="41"/>
        <v>0</v>
      </c>
      <c r="W9" s="5">
        <f t="shared" ref="W9:W10" si="107">Q9</f>
        <v>187.5865</v>
      </c>
      <c r="X9" s="5">
        <f t="shared" ref="X9:X10" si="108">R9</f>
        <v>0</v>
      </c>
      <c r="Y9" s="5">
        <f t="shared" ref="Y9:Y10" si="109">S9</f>
        <v>0</v>
      </c>
      <c r="Z9" s="5">
        <f t="shared" ref="Z9:Z10" si="110">T9</f>
        <v>0</v>
      </c>
      <c r="AA9" s="5">
        <f t="shared" ref="AA9:AA10" si="111">U9*COS(-0.018)+(W9-344.5)*SIN(-0.018)</f>
        <v>2.7892961523957149</v>
      </c>
      <c r="AB9" s="5">
        <f t="shared" ref="AB9:AB10" si="112">V9</f>
        <v>0</v>
      </c>
      <c r="AC9" s="5">
        <f t="shared" ref="AC9:AC10" si="113">-U9*SIN(-0.018)+(W9-344.5)*COS(0.018)+344.5</f>
        <v>187.6112893346872</v>
      </c>
      <c r="AD9" s="5">
        <f t="shared" ref="AD9:AD10" si="114">R9</f>
        <v>0</v>
      </c>
      <c r="AE9" s="5">
        <f t="shared" ref="AE9:AE10" si="115">S9-0.018</f>
        <v>-1.7999999999999999E-2</v>
      </c>
      <c r="AF9" s="5">
        <f t="shared" ref="AF9:AF10" si="116">T9</f>
        <v>0</v>
      </c>
      <c r="AG9" s="5">
        <f t="shared" ref="AG9:AG10" si="117">U9*COS(0.018)+(W9-339)*SIN(0.018)</f>
        <v>-2.760290158615287</v>
      </c>
      <c r="AH9" s="5">
        <f t="shared" ref="AH9:AH10" si="118">V9</f>
        <v>0</v>
      </c>
      <c r="AI9" s="5">
        <f t="shared" ref="AI9:AI10" si="119">-U9*SIN(0.018)+(W9-339)*COS(0.018)+339</f>
        <v>187.61165829070507</v>
      </c>
      <c r="AJ9" s="5">
        <f t="shared" ref="AJ9:AJ10" si="120">R9</f>
        <v>0</v>
      </c>
      <c r="AK9" s="5">
        <f t="shared" ref="AK9:AK10" si="121">S9+0.018</f>
        <v>1.7999999999999999E-2</v>
      </c>
      <c r="AL9" s="5">
        <f t="shared" si="57"/>
        <v>0</v>
      </c>
      <c r="AM9" s="5">
        <f t="shared" si="58"/>
        <v>-11.790115056526464</v>
      </c>
      <c r="AN9" s="5">
        <f t="shared" si="59"/>
        <v>0</v>
      </c>
      <c r="AO9" s="5">
        <f t="shared" si="60"/>
        <v>1112.4350774987342</v>
      </c>
      <c r="AP9" s="5">
        <f t="shared" si="61"/>
        <v>0</v>
      </c>
      <c r="AQ9" s="5">
        <f t="shared" si="62"/>
        <v>-2.3007715597952647E-2</v>
      </c>
      <c r="AR9" s="5">
        <f t="shared" si="63"/>
        <v>0</v>
      </c>
      <c r="AS9" s="5">
        <f t="shared" ref="AS9:AS10" si="122">AM9</f>
        <v>-11.790115056526464</v>
      </c>
      <c r="AT9" s="5">
        <f t="shared" ref="AT9:AT10" si="123">AN9*COS(0.02092*PI()/180)-AO9*SIN(0.02092*PI()/180)-2.4386</f>
        <v>-2.8447754897474309</v>
      </c>
      <c r="AU9" s="5">
        <f t="shared" ref="AU9:AU10" si="124">AN9*SIN(0.02092*PI()/180)+AO9*COS(0.02092*PI()/180)+1994.492</f>
        <v>3106.927003346751</v>
      </c>
      <c r="AV9" s="5">
        <f t="shared" ref="AV9:AV10" si="125">AP9+0.000365</f>
        <v>3.6499999999999998E-4</v>
      </c>
      <c r="AW9" s="5">
        <f t="shared" ref="AW9:AW10" si="126">AQ9</f>
        <v>-2.3007715597952647E-2</v>
      </c>
      <c r="AX9" s="5">
        <f t="shared" ref="AX9:AX10" si="127">AR9</f>
        <v>0</v>
      </c>
      <c r="AY9" s="5">
        <f t="shared" ref="AY9:AY10" si="128">(AM9+17.5)*COS(-0.483808*PI()/180)+(AO9-1338.818)*SIN(-0.483808*PI()/180)</f>
        <v>7.6212456950800114</v>
      </c>
      <c r="AZ9" s="5">
        <f t="shared" ref="AZ9:AZ10" si="129">AN9+0.11</f>
        <v>0.11</v>
      </c>
      <c r="BA9" s="5">
        <f t="shared" ref="BA9:BA10" si="130">-(AM9+17.5)*SIN(-0.483808*PI()/180)+(AO9-1338.818)*COS(-0.483808*PI()/180)</f>
        <v>-226.32663784967295</v>
      </c>
      <c r="BB9" s="5">
        <f t="shared" ref="BB9:BB10" si="131">AP9</f>
        <v>0</v>
      </c>
      <c r="BC9" s="5">
        <f t="shared" ref="BC9:BC10" si="132">AQ9-0.483808*PI()/180</f>
        <v>-3.1451758145441371E-2</v>
      </c>
      <c r="BD9" s="5">
        <f t="shared" ref="BD9:BD10" si="133">AR9</f>
        <v>0</v>
      </c>
    </row>
    <row r="10" spans="1:56">
      <c r="A10" t="str">
        <f t="shared" si="38"/>
        <v>PIPE.3109.T10</v>
      </c>
      <c r="B10" t="str">
        <f t="shared" si="39"/>
        <v>SA3_XTD10_PIPE</v>
      </c>
      <c r="C10" s="43" t="s">
        <v>246</v>
      </c>
      <c r="D10" s="44" t="s">
        <v>247</v>
      </c>
      <c r="E10" s="44" t="s">
        <v>250</v>
      </c>
      <c r="F10" s="44" t="s">
        <v>245</v>
      </c>
      <c r="G10" s="44" t="s">
        <v>148</v>
      </c>
      <c r="H10" s="44"/>
      <c r="I10" s="43" t="s">
        <v>282</v>
      </c>
      <c r="J10" s="44" t="s">
        <v>42</v>
      </c>
      <c r="K10" s="44">
        <v>73</v>
      </c>
      <c r="L10" s="43"/>
      <c r="M10" s="35" t="s">
        <v>42</v>
      </c>
      <c r="N10" s="35" t="s">
        <v>42</v>
      </c>
      <c r="O10" s="38">
        <v>0</v>
      </c>
      <c r="P10" s="38">
        <v>0</v>
      </c>
      <c r="Q10" s="38">
        <v>190.0565</v>
      </c>
      <c r="R10" s="38">
        <v>0</v>
      </c>
      <c r="S10" s="38">
        <v>0</v>
      </c>
      <c r="T10" s="38">
        <v>0</v>
      </c>
      <c r="U10" s="5">
        <f t="shared" si="40"/>
        <v>-3.5000000000000003E-2</v>
      </c>
      <c r="V10" s="5">
        <f t="shared" si="41"/>
        <v>0</v>
      </c>
      <c r="W10" s="5">
        <f t="shared" si="107"/>
        <v>190.0565</v>
      </c>
      <c r="X10" s="5">
        <f t="shared" si="108"/>
        <v>0</v>
      </c>
      <c r="Y10" s="5">
        <f t="shared" si="109"/>
        <v>0</v>
      </c>
      <c r="Z10" s="5">
        <f t="shared" si="110"/>
        <v>0</v>
      </c>
      <c r="AA10" s="5">
        <f t="shared" si="111"/>
        <v>2.7448385531968218</v>
      </c>
      <c r="AB10" s="5">
        <f t="shared" si="112"/>
        <v>0</v>
      </c>
      <c r="AC10" s="5">
        <f t="shared" si="113"/>
        <v>190.08088920549088</v>
      </c>
      <c r="AD10" s="5">
        <f t="shared" si="114"/>
        <v>0</v>
      </c>
      <c r="AE10" s="5">
        <f t="shared" si="115"/>
        <v>-1.7999999999999999E-2</v>
      </c>
      <c r="AF10" s="5">
        <f t="shared" si="116"/>
        <v>0</v>
      </c>
      <c r="AG10" s="5">
        <f t="shared" si="117"/>
        <v>-2.7158325594163935</v>
      </c>
      <c r="AH10" s="5">
        <f t="shared" si="118"/>
        <v>0</v>
      </c>
      <c r="AI10" s="5">
        <f t="shared" si="119"/>
        <v>190.08125816150871</v>
      </c>
      <c r="AJ10" s="5">
        <f t="shared" si="120"/>
        <v>0</v>
      </c>
      <c r="AK10" s="5">
        <f t="shared" si="121"/>
        <v>1.7999999999999999E-2</v>
      </c>
      <c r="AL10" s="5">
        <f t="shared" si="57"/>
        <v>0</v>
      </c>
      <c r="AM10" s="5">
        <f t="shared" si="58"/>
        <v>-11.846939100395367</v>
      </c>
      <c r="AN10" s="5">
        <f t="shared" si="59"/>
        <v>0</v>
      </c>
      <c r="AO10" s="5">
        <f t="shared" si="60"/>
        <v>1114.9044237741762</v>
      </c>
      <c r="AP10" s="5">
        <f t="shared" si="61"/>
        <v>0</v>
      </c>
      <c r="AQ10" s="5">
        <f t="shared" si="62"/>
        <v>-2.3007715597952647E-2</v>
      </c>
      <c r="AR10" s="5">
        <f t="shared" si="63"/>
        <v>0</v>
      </c>
      <c r="AS10" s="5">
        <f t="shared" si="122"/>
        <v>-11.846939100395367</v>
      </c>
      <c r="AT10" s="5">
        <f t="shared" si="123"/>
        <v>-2.8456771045500124</v>
      </c>
      <c r="AU10" s="5">
        <f t="shared" si="124"/>
        <v>3109.3963494575928</v>
      </c>
      <c r="AV10" s="5">
        <f t="shared" si="125"/>
        <v>3.6499999999999998E-4</v>
      </c>
      <c r="AW10" s="5">
        <f t="shared" si="126"/>
        <v>-2.3007715597952647E-2</v>
      </c>
      <c r="AX10" s="5">
        <f t="shared" si="127"/>
        <v>0</v>
      </c>
      <c r="AY10" s="5">
        <f t="shared" si="128"/>
        <v>7.5435726598027042</v>
      </c>
      <c r="AZ10" s="5">
        <f t="shared" si="129"/>
        <v>0.11</v>
      </c>
      <c r="BA10" s="5">
        <f t="shared" si="130"/>
        <v>-223.85785942713451</v>
      </c>
      <c r="BB10" s="5">
        <f t="shared" si="131"/>
        <v>0</v>
      </c>
      <c r="BC10" s="5">
        <f t="shared" si="132"/>
        <v>-3.1451758145441371E-2</v>
      </c>
      <c r="BD10" s="5">
        <f t="shared" si="133"/>
        <v>0</v>
      </c>
    </row>
    <row r="11" spans="1:56">
      <c r="A11" t="str">
        <f t="shared" si="38"/>
        <v>PIPE.3110.T10</v>
      </c>
      <c r="B11" t="str">
        <f t="shared" si="39"/>
        <v>SA3_XTD10_PIPE</v>
      </c>
      <c r="C11" s="43" t="s">
        <v>246</v>
      </c>
      <c r="D11" s="44" t="s">
        <v>247</v>
      </c>
      <c r="E11" s="44" t="s">
        <v>250</v>
      </c>
      <c r="F11" s="44" t="s">
        <v>245</v>
      </c>
      <c r="G11" s="44" t="s">
        <v>148</v>
      </c>
      <c r="H11" s="44"/>
      <c r="I11" s="43" t="s">
        <v>283</v>
      </c>
      <c r="J11" s="44" t="s">
        <v>42</v>
      </c>
      <c r="K11" s="44">
        <v>73</v>
      </c>
      <c r="L11" s="43"/>
      <c r="M11" s="35" t="s">
        <v>42</v>
      </c>
      <c r="N11" s="35" t="s">
        <v>42</v>
      </c>
      <c r="O11" s="38">
        <v>0</v>
      </c>
      <c r="P11" s="38">
        <v>0</v>
      </c>
      <c r="Q11" s="38">
        <v>191.10650000000001</v>
      </c>
      <c r="R11" s="38">
        <v>0</v>
      </c>
      <c r="S11" s="38">
        <v>0</v>
      </c>
      <c r="T11" s="38">
        <v>0</v>
      </c>
      <c r="U11" s="5">
        <f t="shared" si="40"/>
        <v>-3.5000000000000003E-2</v>
      </c>
      <c r="V11" s="5">
        <f t="shared" si="41"/>
        <v>0</v>
      </c>
      <c r="W11" s="5">
        <f t="shared" ref="W11" si="134">Q11</f>
        <v>191.10650000000001</v>
      </c>
      <c r="X11" s="5">
        <f t="shared" ref="X11" si="135">R11</f>
        <v>0</v>
      </c>
      <c r="Y11" s="5">
        <f t="shared" ref="Y11" si="136">S11</f>
        <v>0</v>
      </c>
      <c r="Z11" s="5">
        <f t="shared" ref="Z11" si="137">T11</f>
        <v>0</v>
      </c>
      <c r="AA11" s="5">
        <f t="shared" si="80"/>
        <v>2.7259395737802881</v>
      </c>
      <c r="AB11" s="5">
        <f t="shared" ref="AB11" si="138">V11</f>
        <v>0</v>
      </c>
      <c r="AC11" s="5">
        <f t="shared" si="82"/>
        <v>191.13071911008353</v>
      </c>
      <c r="AD11" s="5">
        <f t="shared" ref="AD11" si="139">R11</f>
        <v>0</v>
      </c>
      <c r="AE11" s="5">
        <f t="shared" ref="AE11" si="140">S11-0.018</f>
        <v>-1.7999999999999999E-2</v>
      </c>
      <c r="AF11" s="5">
        <f t="shared" ref="AF11" si="141">T11</f>
        <v>0</v>
      </c>
      <c r="AG11" s="5">
        <f t="shared" si="86"/>
        <v>-2.6969335799998597</v>
      </c>
      <c r="AH11" s="5">
        <f t="shared" ref="AH11" si="142">V11</f>
        <v>0</v>
      </c>
      <c r="AI11" s="5">
        <f t="shared" si="88"/>
        <v>191.13108806610137</v>
      </c>
      <c r="AJ11" s="5">
        <f t="shared" ref="AJ11" si="143">R11</f>
        <v>0</v>
      </c>
      <c r="AK11" s="5">
        <f t="shared" ref="AK11" si="144">S11+0.018</f>
        <v>1.7999999999999999E-2</v>
      </c>
      <c r="AL11" s="5">
        <f t="shared" si="57"/>
        <v>0</v>
      </c>
      <c r="AM11" s="5">
        <f t="shared" si="58"/>
        <v>-11.871095070461097</v>
      </c>
      <c r="AN11" s="5">
        <f t="shared" si="59"/>
        <v>0</v>
      </c>
      <c r="AO11" s="5">
        <f t="shared" si="60"/>
        <v>1115.9541458750725</v>
      </c>
      <c r="AP11" s="5">
        <f t="shared" si="61"/>
        <v>0</v>
      </c>
      <c r="AQ11" s="5">
        <f t="shared" si="62"/>
        <v>-2.3007715597952647E-2</v>
      </c>
      <c r="AR11" s="5">
        <f t="shared" si="63"/>
        <v>0</v>
      </c>
      <c r="AS11" s="5">
        <f t="shared" ref="AS11" si="145">AM11</f>
        <v>-11.871095070461097</v>
      </c>
      <c r="AT11" s="5">
        <f t="shared" ref="AT11" si="146">AN11*COS(0.02092*PI()/180)-AO11*SIN(0.02092*PI()/180)-2.4386</f>
        <v>-2.8460603820976682</v>
      </c>
      <c r="AU11" s="5">
        <f t="shared" ref="AU11" si="147">AN11*SIN(0.02092*PI()/180)+AO11*COS(0.02092*PI()/180)+1994.492</f>
        <v>3110.4460714885176</v>
      </c>
      <c r="AV11" s="5">
        <f t="shared" ref="AV11" si="148">AP11+0.000365</f>
        <v>3.6499999999999998E-4</v>
      </c>
      <c r="AW11" s="5">
        <f t="shared" ref="AW11" si="149">AQ11</f>
        <v>-2.3007715597952647E-2</v>
      </c>
      <c r="AX11" s="5">
        <f t="shared" ref="AX11" si="150">AR11</f>
        <v>0</v>
      </c>
      <c r="AY11" s="5">
        <f t="shared" ref="AY11" si="151">(AM11+17.5)*COS(-0.483808*PI()/180)+(AO11-1338.818)*SIN(-0.483808*PI()/180)</f>
        <v>7.5105537581666022</v>
      </c>
      <c r="AZ11" s="5">
        <f t="shared" ref="AZ11" si="152">AN11+0.11</f>
        <v>0.11</v>
      </c>
      <c r="BA11" s="5">
        <f t="shared" ref="BA11" si="153">-(AM11+17.5)*SIN(-0.483808*PI()/180)+(AO11-1338.818)*COS(-0.483808*PI()/180)</f>
        <v>-222.80837872119713</v>
      </c>
      <c r="BB11" s="5">
        <f t="shared" ref="BB11" si="154">AP11</f>
        <v>0</v>
      </c>
      <c r="BC11" s="5">
        <f t="shared" ref="BC11" si="155">AQ11-0.483808*PI()/180</f>
        <v>-3.1451758145441371E-2</v>
      </c>
      <c r="BD11" s="5">
        <f t="shared" ref="BD11" si="156">AR11</f>
        <v>0</v>
      </c>
    </row>
    <row r="12" spans="1:56">
      <c r="A12" t="str">
        <f t="shared" si="38"/>
        <v>PIPE.3113.T10</v>
      </c>
      <c r="B12" t="str">
        <f t="shared" si="39"/>
        <v>SA3_XTD10_PIPE</v>
      </c>
      <c r="C12" s="43" t="s">
        <v>246</v>
      </c>
      <c r="D12" s="44" t="s">
        <v>247</v>
      </c>
      <c r="E12" s="44" t="s">
        <v>275</v>
      </c>
      <c r="F12" s="44" t="s">
        <v>245</v>
      </c>
      <c r="G12" s="44" t="s">
        <v>148</v>
      </c>
      <c r="H12" s="44"/>
      <c r="I12" s="43" t="s">
        <v>284</v>
      </c>
      <c r="J12" s="44" t="s">
        <v>42</v>
      </c>
      <c r="K12" s="44">
        <v>73</v>
      </c>
      <c r="L12" s="43"/>
      <c r="M12" s="35" t="s">
        <v>42</v>
      </c>
      <c r="N12" s="35" t="s">
        <v>42</v>
      </c>
      <c r="O12" s="38">
        <v>0</v>
      </c>
      <c r="P12" s="38">
        <v>0</v>
      </c>
      <c r="Q12" s="38">
        <v>193.79300000000001</v>
      </c>
      <c r="R12" s="38">
        <v>0</v>
      </c>
      <c r="S12" s="38">
        <v>0</v>
      </c>
      <c r="T12" s="38">
        <v>0</v>
      </c>
      <c r="U12" s="5">
        <f t="shared" si="40"/>
        <v>-3.5000000000000003E-2</v>
      </c>
      <c r="V12" s="5">
        <f t="shared" si="41"/>
        <v>0</v>
      </c>
      <c r="W12" s="5">
        <f t="shared" ref="W12:W13" si="157">Q12</f>
        <v>193.79300000000001</v>
      </c>
      <c r="X12" s="5">
        <f t="shared" ref="X12:X13" si="158">R12</f>
        <v>0</v>
      </c>
      <c r="Y12" s="5">
        <f t="shared" ref="Y12:Y13" si="159">S12</f>
        <v>0</v>
      </c>
      <c r="Z12" s="5">
        <f t="shared" ref="Z12:Z13" si="160">T12</f>
        <v>0</v>
      </c>
      <c r="AA12" s="5">
        <f t="shared" ref="AA12:AA13" si="161">U12*COS(-0.018)+(W12-344.5)*SIN(-0.018)</f>
        <v>2.6775851850159857</v>
      </c>
      <c r="AB12" s="5">
        <f t="shared" ref="AB12:AB13" si="162">V12</f>
        <v>0</v>
      </c>
      <c r="AC12" s="5">
        <f t="shared" ref="AC12:AC13" si="163">-U12*SIN(-0.018)+(W12-344.5)*COS(0.018)+344.5</f>
        <v>193.81678390883417</v>
      </c>
      <c r="AD12" s="5">
        <f t="shared" ref="AD12:AD13" si="164">R12</f>
        <v>0</v>
      </c>
      <c r="AE12" s="5">
        <f t="shared" ref="AE12:AE13" si="165">S12-0.018</f>
        <v>-1.7999999999999999E-2</v>
      </c>
      <c r="AF12" s="5">
        <f t="shared" ref="AF12:AF13" si="166">T12</f>
        <v>0</v>
      </c>
      <c r="AG12" s="5">
        <f t="shared" ref="AG12:AG13" si="167">U12*COS(0.018)+(W12-339)*SIN(0.018)</f>
        <v>-2.6485791912355574</v>
      </c>
      <c r="AH12" s="5">
        <f t="shared" ref="AH12:AH13" si="168">V12</f>
        <v>0</v>
      </c>
      <c r="AI12" s="5">
        <f t="shared" ref="AI12:AI13" si="169">-U12*SIN(0.018)+(W12-339)*COS(0.018)+339</f>
        <v>193.81715286485201</v>
      </c>
      <c r="AJ12" s="5">
        <f t="shared" ref="AJ12:AJ13" si="170">R12</f>
        <v>0</v>
      </c>
      <c r="AK12" s="5">
        <f t="shared" ref="AK12:AK13" si="171">S12+0.018</f>
        <v>1.7999999999999999E-2</v>
      </c>
      <c r="AL12" s="5">
        <f t="shared" si="57"/>
        <v>0</v>
      </c>
      <c r="AM12" s="5">
        <f t="shared" si="58"/>
        <v>-11.932899845300696</v>
      </c>
      <c r="AN12" s="5">
        <f t="shared" si="59"/>
        <v>0</v>
      </c>
      <c r="AO12" s="5">
        <f t="shared" si="60"/>
        <v>1118.6399348503658</v>
      </c>
      <c r="AP12" s="5">
        <f t="shared" si="61"/>
        <v>0</v>
      </c>
      <c r="AQ12" s="5">
        <f t="shared" si="62"/>
        <v>-2.3007715597952647E-2</v>
      </c>
      <c r="AR12" s="5">
        <f t="shared" si="63"/>
        <v>0</v>
      </c>
      <c r="AS12" s="5">
        <f t="shared" ref="AS12:AS13" si="172">AM12</f>
        <v>-11.932899845300696</v>
      </c>
      <c r="AT12" s="5">
        <f t="shared" ref="AT12:AT13" si="173">AN12*COS(0.02092*PI()/180)-AO12*SIN(0.02092*PI()/180)-2.4386</f>
        <v>-2.8470410250803138</v>
      </c>
      <c r="AU12" s="5">
        <f t="shared" ref="AU12:AU13" si="174">AN12*SIN(0.02092*PI()/180)+AO12*COS(0.02092*PI()/180)+1994.492</f>
        <v>3113.1318602847832</v>
      </c>
      <c r="AV12" s="5">
        <f t="shared" ref="AV12:AV13" si="175">AP12+0.000365</f>
        <v>3.6499999999999998E-4</v>
      </c>
      <c r="AW12" s="5">
        <f t="shared" ref="AW12:AW13" si="176">AQ12</f>
        <v>-2.3007715597952647E-2</v>
      </c>
      <c r="AX12" s="5">
        <f t="shared" ref="AX12:AX13" si="177">AR12</f>
        <v>0</v>
      </c>
      <c r="AY12" s="5">
        <f t="shared" ref="AY12:AY13" si="178">(AM12+17.5)*COS(-0.483808*PI()/180)+(AO12-1338.818)*SIN(-0.483808*PI()/180)</f>
        <v>7.426072539837663</v>
      </c>
      <c r="AZ12" s="5">
        <f t="shared" ref="AZ12:AZ13" si="179">AN12+0.11</f>
        <v>0.11</v>
      </c>
      <c r="BA12" s="5">
        <f t="shared" ref="BA12:BA13" si="180">-(AM12+17.5)*SIN(-0.483808*PI()/180)+(AO12-1338.818)*COS(-0.483808*PI()/180)</f>
        <v>-220.12320737214895</v>
      </c>
      <c r="BB12" s="5">
        <f t="shared" ref="BB12:BB13" si="181">AP12</f>
        <v>0</v>
      </c>
      <c r="BC12" s="5">
        <f t="shared" ref="BC12:BC13" si="182">AQ12-0.483808*PI()/180</f>
        <v>-3.1451758145441371E-2</v>
      </c>
      <c r="BD12" s="5">
        <f t="shared" ref="BD12:BD13" si="183">AR12</f>
        <v>0</v>
      </c>
    </row>
    <row r="13" spans="1:56" s="55" customFormat="1">
      <c r="A13" s="55" t="str">
        <f t="shared" ref="A13" si="184">IF( H13="", CONCATENATE(G13,".",ROUND(AU13,0),".",C13),CONCATENATE(G13,"-",H13,".",ROUND(AU13,0),".",C13))</f>
        <v>PSLIT-1.3114.T10</v>
      </c>
      <c r="B13" s="55" t="str">
        <f t="shared" ref="B13" si="185">IF( H13&gt;0, CONCATENATE(D13,"_",F13,"_",G13,"-",H13),CONCATENATE(D13,"_",F13,"_",G13) )</f>
        <v>SA3_XTD10_PSLIT-1</v>
      </c>
      <c r="C13" s="62" t="s">
        <v>246</v>
      </c>
      <c r="D13" s="23" t="s">
        <v>247</v>
      </c>
      <c r="E13" s="23" t="s">
        <v>245</v>
      </c>
      <c r="F13" s="23" t="s">
        <v>245</v>
      </c>
      <c r="G13" s="23" t="s">
        <v>298</v>
      </c>
      <c r="H13" s="23">
        <v>1</v>
      </c>
      <c r="I13" s="62" t="s">
        <v>297</v>
      </c>
      <c r="J13" s="23" t="s">
        <v>42</v>
      </c>
      <c r="K13" s="23">
        <v>73</v>
      </c>
      <c r="L13" s="62"/>
      <c r="M13" s="63" t="s">
        <v>42</v>
      </c>
      <c r="N13" s="63" t="s">
        <v>42</v>
      </c>
      <c r="O13" s="64">
        <v>0</v>
      </c>
      <c r="P13" s="64">
        <v>0</v>
      </c>
      <c r="Q13" s="64">
        <f>195.353-0.55</f>
        <v>194.803</v>
      </c>
      <c r="R13" s="64">
        <v>0</v>
      </c>
      <c r="S13" s="64">
        <v>0</v>
      </c>
      <c r="T13" s="64">
        <v>0</v>
      </c>
      <c r="U13" s="5">
        <f t="shared" ref="U13" si="186">O13-0.035</f>
        <v>-3.5000000000000003E-2</v>
      </c>
      <c r="V13" s="5">
        <f t="shared" ref="V13" si="187">P13</f>
        <v>0</v>
      </c>
      <c r="W13" s="5">
        <f t="shared" si="157"/>
        <v>194.803</v>
      </c>
      <c r="X13" s="5">
        <f t="shared" si="158"/>
        <v>0</v>
      </c>
      <c r="Y13" s="5">
        <f t="shared" si="159"/>
        <v>0</v>
      </c>
      <c r="Z13" s="5">
        <f t="shared" si="160"/>
        <v>0</v>
      </c>
      <c r="AA13" s="5">
        <f t="shared" si="161"/>
        <v>2.6594061667200823</v>
      </c>
      <c r="AB13" s="5">
        <f t="shared" si="162"/>
        <v>0</v>
      </c>
      <c r="AC13" s="5">
        <f t="shared" si="163"/>
        <v>194.82662029325184</v>
      </c>
      <c r="AD13" s="5">
        <f t="shared" si="164"/>
        <v>0</v>
      </c>
      <c r="AE13" s="5">
        <f t="shared" si="165"/>
        <v>-1.7999999999999999E-2</v>
      </c>
      <c r="AF13" s="5">
        <f t="shared" si="166"/>
        <v>0</v>
      </c>
      <c r="AG13" s="5">
        <f t="shared" si="167"/>
        <v>-2.630400172939654</v>
      </c>
      <c r="AH13" s="5">
        <f t="shared" si="168"/>
        <v>0</v>
      </c>
      <c r="AI13" s="5">
        <f t="shared" si="169"/>
        <v>194.82698924926967</v>
      </c>
      <c r="AJ13" s="5">
        <f t="shared" si="170"/>
        <v>0</v>
      </c>
      <c r="AK13" s="5">
        <f t="shared" si="171"/>
        <v>1.7999999999999999E-2</v>
      </c>
      <c r="AL13" s="5">
        <f t="shared" ref="AL13" si="188">T13</f>
        <v>0</v>
      </c>
      <c r="AM13" s="5">
        <f t="shared" ref="AM13" si="189">O13*COS(-1.318245*PI()/180)+(Q13+115.9)*SIN(-1.318245*PI()/180)-4.8082</f>
        <v>-11.95613558793535</v>
      </c>
      <c r="AN13" s="5">
        <f t="shared" ref="AN13" si="190">P13</f>
        <v>0</v>
      </c>
      <c r="AO13" s="5">
        <f t="shared" ref="AO13" si="191">-O13*SIN(-1.318245*PI()/180)+(Q13+115.9)*COS(-1.318245*PI()/180)+809.0289</f>
        <v>1119.6496675378946</v>
      </c>
      <c r="AP13" s="5">
        <f t="shared" ref="AP13" si="192">R13</f>
        <v>0</v>
      </c>
      <c r="AQ13" s="5">
        <f t="shared" ref="AQ13" si="193">S13-1.318245*PI()/180</f>
        <v>-2.3007715597952647E-2</v>
      </c>
      <c r="AR13" s="5">
        <f t="shared" ref="AR13" si="194">T13</f>
        <v>0</v>
      </c>
      <c r="AS13" s="5">
        <f t="shared" si="172"/>
        <v>-11.95613558793535</v>
      </c>
      <c r="AT13" s="5">
        <f t="shared" si="173"/>
        <v>-2.8474097015785356</v>
      </c>
      <c r="AU13" s="5">
        <f t="shared" si="174"/>
        <v>3114.1415929050063</v>
      </c>
      <c r="AV13" s="5">
        <f t="shared" si="175"/>
        <v>3.6499999999999998E-4</v>
      </c>
      <c r="AW13" s="5">
        <f t="shared" si="176"/>
        <v>-2.3007715597952647E-2</v>
      </c>
      <c r="AX13" s="5">
        <f t="shared" si="177"/>
        <v>0</v>
      </c>
      <c r="AY13" s="5">
        <f t="shared" si="178"/>
        <v>7.394311501121031</v>
      </c>
      <c r="AZ13" s="5">
        <f t="shared" si="179"/>
        <v>0.11</v>
      </c>
      <c r="BA13" s="5">
        <f t="shared" si="180"/>
        <v>-219.11370688358062</v>
      </c>
      <c r="BB13" s="5">
        <f t="shared" si="181"/>
        <v>0</v>
      </c>
      <c r="BC13" s="5">
        <f t="shared" si="182"/>
        <v>-3.1451758145441371E-2</v>
      </c>
      <c r="BD13" s="5">
        <f t="shared" si="183"/>
        <v>0</v>
      </c>
    </row>
    <row r="14" spans="1:56" s="55" customFormat="1">
      <c r="A14" s="55" t="str">
        <f t="shared" si="38"/>
        <v>PSLIT-2.3115.T10</v>
      </c>
      <c r="B14" s="55" t="str">
        <f t="shared" si="39"/>
        <v>SA3_XTD10_PSLIT-2</v>
      </c>
      <c r="C14" s="62" t="s">
        <v>246</v>
      </c>
      <c r="D14" s="23" t="s">
        <v>247</v>
      </c>
      <c r="E14" s="23" t="s">
        <v>245</v>
      </c>
      <c r="F14" s="23" t="s">
        <v>245</v>
      </c>
      <c r="G14" s="23" t="s">
        <v>298</v>
      </c>
      <c r="H14" s="23">
        <v>2</v>
      </c>
      <c r="I14" s="62" t="s">
        <v>297</v>
      </c>
      <c r="J14" s="23" t="s">
        <v>42</v>
      </c>
      <c r="K14" s="23">
        <v>73</v>
      </c>
      <c r="L14" s="62"/>
      <c r="M14" s="63" t="s">
        <v>42</v>
      </c>
      <c r="N14" s="63" t="s">
        <v>42</v>
      </c>
      <c r="O14" s="64">
        <v>0</v>
      </c>
      <c r="P14" s="64">
        <v>0</v>
      </c>
      <c r="Q14" s="64">
        <f>195.353+0.55</f>
        <v>195.90300000000002</v>
      </c>
      <c r="R14" s="64">
        <v>0</v>
      </c>
      <c r="S14" s="64">
        <v>0</v>
      </c>
      <c r="T14" s="64">
        <v>0</v>
      </c>
      <c r="U14" s="5">
        <f t="shared" si="40"/>
        <v>-3.5000000000000003E-2</v>
      </c>
      <c r="V14" s="5">
        <f t="shared" si="41"/>
        <v>0</v>
      </c>
      <c r="W14" s="5">
        <f t="shared" ref="W14:W36" si="195">Q14</f>
        <v>195.90300000000002</v>
      </c>
      <c r="X14" s="5">
        <f t="shared" ref="X14:X36" si="196">R14</f>
        <v>0</v>
      </c>
      <c r="Y14" s="5">
        <f t="shared" ref="Y14:Y36" si="197">S14</f>
        <v>0</v>
      </c>
      <c r="Z14" s="5">
        <f t="shared" ref="Z14:Z36" si="198">T14</f>
        <v>0</v>
      </c>
      <c r="AA14" s="5">
        <f t="shared" si="80"/>
        <v>2.6396072359027607</v>
      </c>
      <c r="AB14" s="5">
        <f t="shared" ref="AB14:AB36" si="199">V14</f>
        <v>0</v>
      </c>
      <c r="AC14" s="5">
        <f t="shared" si="82"/>
        <v>195.92644209806321</v>
      </c>
      <c r="AD14" s="5">
        <f t="shared" ref="AD14:AD36" si="200">R14</f>
        <v>0</v>
      </c>
      <c r="AE14" s="5">
        <f t="shared" ref="AE14:AE36" si="201">S14-0.018</f>
        <v>-1.7999999999999999E-2</v>
      </c>
      <c r="AF14" s="5">
        <f t="shared" ref="AF14:AF36" si="202">T14</f>
        <v>0</v>
      </c>
      <c r="AG14" s="5">
        <f t="shared" si="86"/>
        <v>-2.6106012421223328</v>
      </c>
      <c r="AH14" s="5">
        <f t="shared" ref="AH14:AH36" si="203">V14</f>
        <v>0</v>
      </c>
      <c r="AI14" s="5">
        <f t="shared" si="88"/>
        <v>195.92681105408104</v>
      </c>
      <c r="AJ14" s="5">
        <f t="shared" ref="AJ14:AJ36" si="204">R14</f>
        <v>0</v>
      </c>
      <c r="AK14" s="5">
        <f t="shared" ref="AK14:AK36" si="205">S14+0.018</f>
        <v>1.7999999999999999E-2</v>
      </c>
      <c r="AL14" s="5">
        <f t="shared" si="57"/>
        <v>0</v>
      </c>
      <c r="AM14" s="5">
        <f t="shared" si="58"/>
        <v>-11.981441842289923</v>
      </c>
      <c r="AN14" s="5">
        <f t="shared" si="59"/>
        <v>0</v>
      </c>
      <c r="AO14" s="5">
        <f t="shared" si="60"/>
        <v>1120.7493764055002</v>
      </c>
      <c r="AP14" s="5">
        <f t="shared" si="61"/>
        <v>0</v>
      </c>
      <c r="AQ14" s="5">
        <f t="shared" si="62"/>
        <v>-2.3007715597952647E-2</v>
      </c>
      <c r="AR14" s="5">
        <f t="shared" si="63"/>
        <v>0</v>
      </c>
      <c r="AS14" s="5">
        <f t="shared" ref="AS14:AS36" si="206">AM14</f>
        <v>-11.981441842289923</v>
      </c>
      <c r="AT14" s="5">
        <f t="shared" ref="AT14:AT36" si="207">AN14*COS(0.02092*PI()/180)-AO14*SIN(0.02092*PI()/180)-2.4386</f>
        <v>-2.8478112304379848</v>
      </c>
      <c r="AU14" s="5">
        <f t="shared" ref="AU14:AU36" si="208">AN14*SIN(0.02092*PI()/180)+AO14*COS(0.02092*PI()/180)+1994.492</f>
        <v>3115.2413016993078</v>
      </c>
      <c r="AV14" s="5">
        <f t="shared" ref="AV14:AV36" si="209">AP14+0.000365</f>
        <v>3.6499999999999998E-4</v>
      </c>
      <c r="AW14" s="5">
        <f t="shared" ref="AW14:AW36" si="210">AQ14</f>
        <v>-2.3007715597952647E-2</v>
      </c>
      <c r="AX14" s="5">
        <f t="shared" ref="AX14:AX36" si="211">AR14</f>
        <v>0</v>
      </c>
      <c r="AY14" s="5">
        <f t="shared" ref="AY14:AY36" si="212">(AM14+17.5)*COS(-0.483808*PI()/180)+(AO14-1338.818)*SIN(-0.483808*PI()/180)</f>
        <v>7.3597202708355915</v>
      </c>
      <c r="AZ14" s="5">
        <f t="shared" ref="AZ14:AZ36" si="213">AN14+0.11</f>
        <v>0.11</v>
      </c>
      <c r="BA14" s="5">
        <f t="shared" ref="BA14:BA36" si="214">-(AM14+17.5)*SIN(-0.483808*PI()/180)+(AO14-1338.818)*COS(-0.483808*PI()/180)</f>
        <v>-218.01425090593204</v>
      </c>
      <c r="BB14" s="5">
        <f t="shared" ref="BB14:BB36" si="215">AP14</f>
        <v>0</v>
      </c>
      <c r="BC14" s="5">
        <f t="shared" ref="BC14:BC36" si="216">AQ14-0.483808*PI()/180</f>
        <v>-3.1451758145441371E-2</v>
      </c>
      <c r="BD14" s="5">
        <f t="shared" ref="BD14:BD36" si="217">AR14</f>
        <v>0</v>
      </c>
    </row>
    <row r="15" spans="1:56">
      <c r="A15" s="55" t="str">
        <f t="shared" ref="A15" si="218">IF( H15="", CONCATENATE(G15,".",ROUND(AU15,0),".",C15),CONCATENATE(G15,"-",H15,".",ROUND(AU15,0),".",C15))</f>
        <v>KMON.3116.T10</v>
      </c>
      <c r="B15" t="str">
        <f t="shared" ref="B15" si="219">IF( H15&gt;0, CONCATENATE(D15,"_",F15,"_",G15,"-",H15),CONCATENATE(D15,"_",F15,"_",G15) )</f>
        <v>SA3_XTD10_KMON</v>
      </c>
      <c r="C15" s="43" t="s">
        <v>246</v>
      </c>
      <c r="D15" s="44" t="s">
        <v>247</v>
      </c>
      <c r="E15" s="44" t="s">
        <v>245</v>
      </c>
      <c r="F15" s="44" t="s">
        <v>245</v>
      </c>
      <c r="G15" s="44" t="s">
        <v>248</v>
      </c>
      <c r="H15" s="44"/>
      <c r="I15" s="43" t="s">
        <v>296</v>
      </c>
      <c r="J15" s="44" t="s">
        <v>42</v>
      </c>
      <c r="K15" s="44">
        <v>74</v>
      </c>
      <c r="L15" s="43" t="s">
        <v>65</v>
      </c>
      <c r="M15" s="35" t="s">
        <v>42</v>
      </c>
      <c r="N15" s="35" t="s">
        <v>42</v>
      </c>
      <c r="O15" s="38">
        <v>0</v>
      </c>
      <c r="P15" s="38">
        <v>0</v>
      </c>
      <c r="Q15" s="38">
        <v>197.056014</v>
      </c>
      <c r="R15" s="38">
        <v>0</v>
      </c>
      <c r="S15" s="38">
        <v>0</v>
      </c>
      <c r="T15" s="38">
        <v>0</v>
      </c>
      <c r="U15" s="5">
        <f t="shared" ref="U15" si="220">O15-0.035</f>
        <v>-3.5000000000000003E-2</v>
      </c>
      <c r="V15" s="5">
        <f t="shared" ref="V15" si="221">P15</f>
        <v>0</v>
      </c>
      <c r="W15" s="5">
        <f t="shared" ref="W15" si="222">Q15</f>
        <v>197.056014</v>
      </c>
      <c r="X15" s="5">
        <f t="shared" ref="X15" si="223">R15</f>
        <v>0</v>
      </c>
      <c r="Y15" s="5">
        <f t="shared" ref="Y15" si="224">S15</f>
        <v>0</v>
      </c>
      <c r="Z15" s="5">
        <f t="shared" ref="Z15" si="225">T15</f>
        <v>0</v>
      </c>
      <c r="AA15" s="5">
        <f t="shared" ref="AA15" si="226">U15*COS(-0.018)+(W15-344.5)*SIN(-0.018)</f>
        <v>2.6188541046142135</v>
      </c>
      <c r="AB15" s="5">
        <f t="shared" ref="AB15" si="227">V15</f>
        <v>0</v>
      </c>
      <c r="AC15" s="5">
        <f t="shared" ref="AC15" si="228">-U15*SIN(-0.018)+(W15-344.5)*COS(0.018)+344.5</f>
        <v>197.07926931483843</v>
      </c>
      <c r="AD15" s="5">
        <f t="shared" ref="AD15" si="229">R15</f>
        <v>0</v>
      </c>
      <c r="AE15" s="5">
        <f t="shared" ref="AE15" si="230">S15-0.018</f>
        <v>-1.7999999999999999E-2</v>
      </c>
      <c r="AF15" s="5">
        <f t="shared" ref="AF15" si="231">T15</f>
        <v>0</v>
      </c>
      <c r="AG15" s="5">
        <f t="shared" ref="AG15" si="232">U15*COS(0.018)+(W15-339)*SIN(0.018)</f>
        <v>-2.5898481108337852</v>
      </c>
      <c r="AH15" s="5">
        <f t="shared" ref="AH15" si="233">V15</f>
        <v>0</v>
      </c>
      <c r="AI15" s="5">
        <f t="shared" ref="AI15" si="234">-U15*SIN(0.018)+(W15-339)*COS(0.018)+339</f>
        <v>197.07963827085626</v>
      </c>
      <c r="AJ15" s="5">
        <f t="shared" ref="AJ15" si="235">R15</f>
        <v>0</v>
      </c>
      <c r="AK15" s="5">
        <f t="shared" ref="AK15" si="236">S15+0.018</f>
        <v>1.7999999999999999E-2</v>
      </c>
      <c r="AL15" s="5">
        <f t="shared" ref="AL15" si="237">T15</f>
        <v>0</v>
      </c>
      <c r="AM15" s="5">
        <f t="shared" ref="AM15" si="238">O15*COS(-1.318245*PI()/180)+(Q15+115.9)*SIN(-1.318245*PI()/180)-4.8082</f>
        <v>-12.007967720070273</v>
      </c>
      <c r="AN15" s="5">
        <f t="shared" ref="AN15" si="239">P15</f>
        <v>0</v>
      </c>
      <c r="AO15" s="5">
        <f t="shared" ref="AO15" si="240">-O15*SIN(-1.318245*PI()/180)+(Q15+115.9)*COS(-1.318245*PI()/180)+809.0289</f>
        <v>1121.9020852421124</v>
      </c>
      <c r="AP15" s="5">
        <f t="shared" ref="AP15" si="241">R15</f>
        <v>0</v>
      </c>
      <c r="AQ15" s="5">
        <f t="shared" ref="AQ15" si="242">S15-1.318245*PI()/180</f>
        <v>-2.3007715597952647E-2</v>
      </c>
      <c r="AR15" s="5">
        <f t="shared" ref="AR15" si="243">T15</f>
        <v>0</v>
      </c>
      <c r="AS15" s="5">
        <f t="shared" ref="AS15" si="244">AM15</f>
        <v>-12.007967720070273</v>
      </c>
      <c r="AT15" s="5">
        <f t="shared" ref="AT15" si="245">AN15*COS(0.02092*PI()/180)-AO15*SIN(0.02092*PI()/180)-2.4386</f>
        <v>-2.848232110798302</v>
      </c>
      <c r="AU15" s="5">
        <f t="shared" ref="AU15" si="246">AN15*SIN(0.02092*PI()/180)+AO15*COS(0.02092*PI()/180)+1994.492</f>
        <v>3116.3940104590838</v>
      </c>
      <c r="AV15" s="5">
        <f t="shared" ref="AV15" si="247">AP15+0.000365</f>
        <v>3.6499999999999998E-4</v>
      </c>
      <c r="AW15" s="5">
        <f t="shared" ref="AW15" si="248">AQ15</f>
        <v>-2.3007715597952647E-2</v>
      </c>
      <c r="AX15" s="5">
        <f t="shared" ref="AX15" si="249">AR15</f>
        <v>0</v>
      </c>
      <c r="AY15" s="5">
        <f t="shared" ref="AY15" si="250">(AM15+17.5)*COS(-0.483808*PI()/180)+(AO15-1338.818)*SIN(-0.483808*PI()/180)</f>
        <v>7.3234619319298311</v>
      </c>
      <c r="AZ15" s="5">
        <f t="shared" ref="AZ15" si="251">AN15+0.11</f>
        <v>0.11</v>
      </c>
      <c r="BA15" s="5">
        <f t="shared" ref="BA15" si="252">-(AM15+17.5)*SIN(-0.483808*PI()/180)+(AO15-1338.818)*COS(-0.483808*PI()/180)</f>
        <v>-216.86180714719339</v>
      </c>
      <c r="BB15" s="5">
        <f t="shared" ref="BB15" si="253">AP15</f>
        <v>0</v>
      </c>
      <c r="BC15" s="5">
        <f t="shared" ref="BC15" si="254">AQ15-0.483808*PI()/180</f>
        <v>-3.1451758145441371E-2</v>
      </c>
      <c r="BD15" s="5">
        <f t="shared" ref="BD15" si="255">AR15</f>
        <v>0</v>
      </c>
    </row>
    <row r="16" spans="1:56">
      <c r="A16" s="55" t="str">
        <f t="shared" si="38"/>
        <v>IMGSR.3118.T10</v>
      </c>
      <c r="B16" t="str">
        <f t="shared" si="39"/>
        <v>SA3_XTD10_IMGSR</v>
      </c>
      <c r="C16" s="43" t="s">
        <v>246</v>
      </c>
      <c r="D16" s="44" t="s">
        <v>247</v>
      </c>
      <c r="E16" s="44" t="s">
        <v>245</v>
      </c>
      <c r="F16" s="44" t="s">
        <v>245</v>
      </c>
      <c r="G16" s="44" t="s">
        <v>154</v>
      </c>
      <c r="H16" s="44"/>
      <c r="I16" s="43" t="s">
        <v>295</v>
      </c>
      <c r="J16" s="44" t="s">
        <v>42</v>
      </c>
      <c r="K16" s="44">
        <v>74</v>
      </c>
      <c r="L16" s="43" t="s">
        <v>65</v>
      </c>
      <c r="M16" s="35" t="s">
        <v>42</v>
      </c>
      <c r="N16" s="35" t="s">
        <v>42</v>
      </c>
      <c r="O16" s="38">
        <v>0</v>
      </c>
      <c r="P16" s="38">
        <v>0</v>
      </c>
      <c r="Q16" s="38">
        <v>198.341094</v>
      </c>
      <c r="R16" s="38">
        <v>0</v>
      </c>
      <c r="S16" s="38">
        <v>0</v>
      </c>
      <c r="T16" s="38">
        <v>0</v>
      </c>
      <c r="U16" s="5">
        <f t="shared" si="40"/>
        <v>-3.5000000000000003E-2</v>
      </c>
      <c r="V16" s="5">
        <f t="shared" si="41"/>
        <v>0</v>
      </c>
      <c r="W16" s="5">
        <f t="shared" si="195"/>
        <v>198.341094</v>
      </c>
      <c r="X16" s="5">
        <f t="shared" si="196"/>
        <v>0</v>
      </c>
      <c r="Y16" s="5">
        <f t="shared" si="197"/>
        <v>0</v>
      </c>
      <c r="Z16" s="5">
        <f t="shared" si="198"/>
        <v>0</v>
      </c>
      <c r="AA16" s="5">
        <f t="shared" si="80"/>
        <v>2.5957239136917383</v>
      </c>
      <c r="AB16" s="5">
        <f t="shared" si="199"/>
        <v>0</v>
      </c>
      <c r="AC16" s="5">
        <f t="shared" si="82"/>
        <v>198.3641411374993</v>
      </c>
      <c r="AD16" s="5">
        <f t="shared" si="200"/>
        <v>0</v>
      </c>
      <c r="AE16" s="5">
        <f t="shared" si="201"/>
        <v>-1.7999999999999999E-2</v>
      </c>
      <c r="AF16" s="5">
        <f t="shared" si="202"/>
        <v>0</v>
      </c>
      <c r="AG16" s="5">
        <f t="shared" si="86"/>
        <v>-2.5667179199113104</v>
      </c>
      <c r="AH16" s="5">
        <f t="shared" si="203"/>
        <v>0</v>
      </c>
      <c r="AI16" s="5">
        <f t="shared" si="88"/>
        <v>198.36451009351714</v>
      </c>
      <c r="AJ16" s="5">
        <f t="shared" si="204"/>
        <v>0</v>
      </c>
      <c r="AK16" s="5">
        <f t="shared" si="205"/>
        <v>1.7999999999999999E-2</v>
      </c>
      <c r="AL16" s="5">
        <f t="shared" si="57"/>
        <v>0</v>
      </c>
      <c r="AM16" s="5">
        <f t="shared" si="58"/>
        <v>-12.037531866748431</v>
      </c>
      <c r="AN16" s="5">
        <f t="shared" si="59"/>
        <v>0</v>
      </c>
      <c r="AO16" s="5">
        <f t="shared" si="60"/>
        <v>1123.1868251253695</v>
      </c>
      <c r="AP16" s="5">
        <f t="shared" si="61"/>
        <v>0</v>
      </c>
      <c r="AQ16" s="5">
        <f t="shared" si="62"/>
        <v>-2.3007715597952647E-2</v>
      </c>
      <c r="AR16" s="5">
        <f t="shared" si="63"/>
        <v>0</v>
      </c>
      <c r="AS16" s="5">
        <f t="shared" si="206"/>
        <v>-12.037531866748431</v>
      </c>
      <c r="AT16" s="5">
        <f t="shared" si="207"/>
        <v>-2.8487011987134845</v>
      </c>
      <c r="AU16" s="5">
        <f t="shared" si="208"/>
        <v>3117.6787502567031</v>
      </c>
      <c r="AV16" s="5">
        <f t="shared" si="209"/>
        <v>3.6499999999999998E-4</v>
      </c>
      <c r="AW16" s="5">
        <f t="shared" si="210"/>
        <v>-2.3007715597952647E-2</v>
      </c>
      <c r="AX16" s="5">
        <f t="shared" si="211"/>
        <v>0</v>
      </c>
      <c r="AY16" s="5">
        <f t="shared" si="212"/>
        <v>7.2830505699160009</v>
      </c>
      <c r="AZ16" s="5">
        <f t="shared" si="213"/>
        <v>0.11</v>
      </c>
      <c r="BA16" s="5">
        <f t="shared" si="214"/>
        <v>-215.57736270377808</v>
      </c>
      <c r="BB16" s="5">
        <f t="shared" si="215"/>
        <v>0</v>
      </c>
      <c r="BC16" s="5">
        <f t="shared" si="216"/>
        <v>-3.1451758145441371E-2</v>
      </c>
      <c r="BD16" s="5">
        <f t="shared" si="217"/>
        <v>0</v>
      </c>
    </row>
    <row r="17" spans="1:56">
      <c r="A17" t="str">
        <f t="shared" si="38"/>
        <v>COLB-1.3119.T10</v>
      </c>
      <c r="B17" t="str">
        <f t="shared" si="39"/>
        <v>SA3_XTD10_COLB-1</v>
      </c>
      <c r="C17" s="43" t="s">
        <v>246</v>
      </c>
      <c r="D17" s="44" t="s">
        <v>247</v>
      </c>
      <c r="E17" s="44" t="s">
        <v>245</v>
      </c>
      <c r="F17" s="44" t="s">
        <v>245</v>
      </c>
      <c r="G17" s="44" t="s">
        <v>112</v>
      </c>
      <c r="H17" s="44">
        <v>1</v>
      </c>
      <c r="I17" s="43" t="s">
        <v>203</v>
      </c>
      <c r="J17" s="44" t="s">
        <v>42</v>
      </c>
      <c r="K17" s="44">
        <v>73</v>
      </c>
      <c r="L17" s="43" t="s">
        <v>203</v>
      </c>
      <c r="M17" s="35">
        <v>1.4999999999999999E-2</v>
      </c>
      <c r="N17" s="35">
        <v>1.4999999999999999E-2</v>
      </c>
      <c r="O17" s="38">
        <v>0</v>
      </c>
      <c r="P17" s="38">
        <v>0</v>
      </c>
      <c r="Q17" s="38">
        <v>199.18299999999988</v>
      </c>
      <c r="R17" s="38">
        <v>0</v>
      </c>
      <c r="S17" s="38">
        <v>0</v>
      </c>
      <c r="T17" s="38">
        <v>0</v>
      </c>
      <c r="U17" s="5">
        <f t="shared" si="40"/>
        <v>-3.5000000000000003E-2</v>
      </c>
      <c r="V17" s="5">
        <f t="shared" si="41"/>
        <v>0</v>
      </c>
      <c r="W17" s="5">
        <f t="shared" si="195"/>
        <v>199.18299999999988</v>
      </c>
      <c r="X17" s="5">
        <f t="shared" si="196"/>
        <v>0</v>
      </c>
      <c r="Y17" s="5">
        <f t="shared" si="197"/>
        <v>0</v>
      </c>
      <c r="Z17" s="5">
        <f t="shared" si="198"/>
        <v>0</v>
      </c>
      <c r="AA17" s="5">
        <f t="shared" si="80"/>
        <v>2.5805704240111158</v>
      </c>
      <c r="AB17" s="5">
        <f t="shared" si="199"/>
        <v>0</v>
      </c>
      <c r="AC17" s="5">
        <f t="shared" si="82"/>
        <v>199.20591075240964</v>
      </c>
      <c r="AD17" s="5">
        <f t="shared" si="200"/>
        <v>0</v>
      </c>
      <c r="AE17" s="5">
        <f t="shared" si="201"/>
        <v>-1.7999999999999999E-2</v>
      </c>
      <c r="AF17" s="5">
        <f t="shared" si="202"/>
        <v>0</v>
      </c>
      <c r="AG17" s="5">
        <f t="shared" si="86"/>
        <v>-2.5515644302306875</v>
      </c>
      <c r="AH17" s="5">
        <f t="shared" si="203"/>
        <v>0</v>
      </c>
      <c r="AI17" s="5">
        <f t="shared" si="88"/>
        <v>199.20627970842747</v>
      </c>
      <c r="AJ17" s="5">
        <f t="shared" si="204"/>
        <v>0</v>
      </c>
      <c r="AK17" s="5">
        <f t="shared" si="205"/>
        <v>1.7999999999999999E-2</v>
      </c>
      <c r="AL17" s="5">
        <f t="shared" si="57"/>
        <v>0</v>
      </c>
      <c r="AM17" s="5">
        <f t="shared" si="58"/>
        <v>-12.0569004916381</v>
      </c>
      <c r="AN17" s="5">
        <f t="shared" si="59"/>
        <v>0</v>
      </c>
      <c r="AO17" s="5">
        <f t="shared" si="60"/>
        <v>1124.0285083016333</v>
      </c>
      <c r="AP17" s="5">
        <f t="shared" si="61"/>
        <v>0</v>
      </c>
      <c r="AQ17" s="5">
        <f t="shared" si="62"/>
        <v>-2.3007715597952647E-2</v>
      </c>
      <c r="AR17" s="5">
        <f t="shared" si="63"/>
        <v>0</v>
      </c>
      <c r="AS17" s="5">
        <f t="shared" si="206"/>
        <v>-12.0569004916381</v>
      </c>
      <c r="AT17" s="5">
        <f t="shared" si="207"/>
        <v>-2.8490085164916148</v>
      </c>
      <c r="AU17" s="5">
        <f t="shared" si="208"/>
        <v>3118.5204333768625</v>
      </c>
      <c r="AV17" s="5">
        <f t="shared" si="209"/>
        <v>3.6499999999999998E-4</v>
      </c>
      <c r="AW17" s="5">
        <f t="shared" si="210"/>
        <v>-2.3007715597952647E-2</v>
      </c>
      <c r="AX17" s="5">
        <f t="shared" si="211"/>
        <v>0</v>
      </c>
      <c r="AY17" s="5">
        <f t="shared" si="212"/>
        <v>7.2565755114390136</v>
      </c>
      <c r="AZ17" s="5">
        <f t="shared" si="213"/>
        <v>0.11</v>
      </c>
      <c r="BA17" s="5">
        <f t="shared" si="214"/>
        <v>-214.7358730816708</v>
      </c>
      <c r="BB17" s="5">
        <f t="shared" si="215"/>
        <v>0</v>
      </c>
      <c r="BC17" s="5">
        <f t="shared" si="216"/>
        <v>-3.1451758145441371E-2</v>
      </c>
      <c r="BD17" s="5">
        <f t="shared" si="217"/>
        <v>0</v>
      </c>
    </row>
    <row r="18" spans="1:56">
      <c r="A18" t="str">
        <f t="shared" si="38"/>
        <v>PIPE.3119.T10</v>
      </c>
      <c r="B18" t="str">
        <f t="shared" si="39"/>
        <v>SA3_XTD10_PIPE</v>
      </c>
      <c r="C18" s="43" t="s">
        <v>246</v>
      </c>
      <c r="D18" s="44" t="s">
        <v>247</v>
      </c>
      <c r="E18" s="44" t="s">
        <v>250</v>
      </c>
      <c r="F18" s="44" t="s">
        <v>245</v>
      </c>
      <c r="G18" s="44" t="s">
        <v>148</v>
      </c>
      <c r="H18" s="44"/>
      <c r="I18" s="43" t="s">
        <v>276</v>
      </c>
      <c r="J18" s="44" t="s">
        <v>42</v>
      </c>
      <c r="K18" s="44">
        <v>73</v>
      </c>
      <c r="L18" s="43" t="s">
        <v>202</v>
      </c>
      <c r="M18" s="35" t="s">
        <v>42</v>
      </c>
      <c r="N18" s="35" t="s">
        <v>42</v>
      </c>
      <c r="O18" s="38">
        <v>0</v>
      </c>
      <c r="P18" s="38">
        <v>0</v>
      </c>
      <c r="Q18" s="38">
        <v>200.03299999999999</v>
      </c>
      <c r="R18" s="38">
        <v>0</v>
      </c>
      <c r="S18" s="38">
        <v>0</v>
      </c>
      <c r="T18" s="38">
        <v>0</v>
      </c>
      <c r="U18" s="5">
        <f t="shared" si="40"/>
        <v>-3.5000000000000003E-2</v>
      </c>
      <c r="V18" s="5">
        <f t="shared" si="41"/>
        <v>0</v>
      </c>
      <c r="W18" s="5">
        <f t="shared" ref="W18" si="256">Q18</f>
        <v>200.03299999999999</v>
      </c>
      <c r="X18" s="5">
        <f t="shared" ref="X18" si="257">R18</f>
        <v>0</v>
      </c>
      <c r="Y18" s="5">
        <f t="shared" ref="Y18" si="258">S18</f>
        <v>0</v>
      </c>
      <c r="Z18" s="5">
        <f t="shared" ref="Z18" si="259">T18</f>
        <v>0</v>
      </c>
      <c r="AA18" s="5">
        <f t="shared" ref="AA18" si="260">U18*COS(-0.018)+(W18-344.5)*SIN(-0.018)</f>
        <v>2.5652712501977293</v>
      </c>
      <c r="AB18" s="5">
        <f t="shared" ref="AB18" si="261">V18</f>
        <v>0</v>
      </c>
      <c r="AC18" s="5">
        <f t="shared" ref="AC18" si="262">-U18*SIN(-0.018)+(W18-344.5)*COS(0.018)+344.5</f>
        <v>200.05577305612761</v>
      </c>
      <c r="AD18" s="5">
        <f t="shared" ref="AD18" si="263">R18</f>
        <v>0</v>
      </c>
      <c r="AE18" s="5">
        <f t="shared" ref="AE18" si="264">S18-0.018</f>
        <v>-1.7999999999999999E-2</v>
      </c>
      <c r="AF18" s="5">
        <f t="shared" ref="AF18" si="265">T18</f>
        <v>0</v>
      </c>
      <c r="AG18" s="5">
        <f t="shared" ref="AG18" si="266">U18*COS(0.018)+(W18-339)*SIN(0.018)</f>
        <v>-2.5362652564173009</v>
      </c>
      <c r="AH18" s="5">
        <f t="shared" ref="AH18" si="267">V18</f>
        <v>0</v>
      </c>
      <c r="AI18" s="5">
        <f t="shared" ref="AI18" si="268">-U18*SIN(0.018)+(W18-339)*COS(0.018)+339</f>
        <v>200.05614201214544</v>
      </c>
      <c r="AJ18" s="5">
        <f t="shared" ref="AJ18" si="269">R18</f>
        <v>0</v>
      </c>
      <c r="AK18" s="5">
        <f t="shared" ref="AK18" si="270">S18+0.018</f>
        <v>1.7999999999999999E-2</v>
      </c>
      <c r="AL18" s="5">
        <f t="shared" si="57"/>
        <v>0</v>
      </c>
      <c r="AM18" s="5">
        <f t="shared" si="58"/>
        <v>-12.076455324548455</v>
      </c>
      <c r="AN18" s="5">
        <f t="shared" si="59"/>
        <v>0</v>
      </c>
      <c r="AO18" s="5">
        <f t="shared" si="60"/>
        <v>1124.8782833356925</v>
      </c>
      <c r="AP18" s="5">
        <f t="shared" si="61"/>
        <v>0</v>
      </c>
      <c r="AQ18" s="5">
        <f t="shared" si="62"/>
        <v>-2.3007715597952647E-2</v>
      </c>
      <c r="AR18" s="5">
        <f t="shared" si="63"/>
        <v>0</v>
      </c>
      <c r="AS18" s="5">
        <f t="shared" ref="AS18" si="271">AM18</f>
        <v>-12.076455324548455</v>
      </c>
      <c r="AT18" s="5">
        <f t="shared" ref="AT18" si="272">AN18*COS(0.02092*PI()/180)-AO18*SIN(0.02092*PI()/180)-2.4386</f>
        <v>-2.8493187887920985</v>
      </c>
      <c r="AU18" s="5">
        <f t="shared" ref="AU18" si="273">AN18*SIN(0.02092*PI()/180)+AO18*COS(0.02092*PI()/180)+1994.492</f>
        <v>3119.3702083542785</v>
      </c>
      <c r="AV18" s="5">
        <f t="shared" ref="AV18" si="274">AP18+0.000365</f>
        <v>3.6499999999999998E-4</v>
      </c>
      <c r="AW18" s="5">
        <f t="shared" ref="AW18" si="275">AQ18</f>
        <v>-2.3007715597952647E-2</v>
      </c>
      <c r="AX18" s="5">
        <f t="shared" ref="AX18" si="276">AR18</f>
        <v>0</v>
      </c>
      <c r="AY18" s="5">
        <f t="shared" ref="AY18" si="277">(AM18+17.5)*COS(-0.483808*PI()/180)+(AO18-1338.818)*SIN(-0.483808*PI()/180)</f>
        <v>7.2298459244002595</v>
      </c>
      <c r="AZ18" s="5">
        <f t="shared" ref="AZ18" si="278">AN18+0.11</f>
        <v>0.11</v>
      </c>
      <c r="BA18" s="5">
        <f t="shared" ref="BA18" si="279">-(AM18+17.5)*SIN(-0.483808*PI()/180)+(AO18-1338.818)*COS(-0.483808*PI()/180)</f>
        <v>-213.88629346257846</v>
      </c>
      <c r="BB18" s="5">
        <f t="shared" ref="BB18" si="280">AP18</f>
        <v>0</v>
      </c>
      <c r="BC18" s="5">
        <f t="shared" ref="BC18" si="281">AQ18-0.483808*PI()/180</f>
        <v>-3.1451758145441371E-2</v>
      </c>
      <c r="BD18" s="5">
        <f t="shared" ref="BD18" si="282">AR18</f>
        <v>0</v>
      </c>
    </row>
    <row r="19" spans="1:56">
      <c r="A19" t="str">
        <f t="shared" si="38"/>
        <v>PIPE.3122.T10</v>
      </c>
      <c r="B19" t="str">
        <f t="shared" si="39"/>
        <v>SA3_XTD10_PIPE</v>
      </c>
      <c r="C19" s="43" t="s">
        <v>246</v>
      </c>
      <c r="D19" s="44" t="s">
        <v>247</v>
      </c>
      <c r="E19" s="44" t="s">
        <v>250</v>
      </c>
      <c r="F19" s="44" t="s">
        <v>245</v>
      </c>
      <c r="G19" s="44" t="s">
        <v>148</v>
      </c>
      <c r="H19" s="44"/>
      <c r="I19" s="43" t="s">
        <v>277</v>
      </c>
      <c r="J19" s="44" t="s">
        <v>42</v>
      </c>
      <c r="K19" s="44">
        <v>73</v>
      </c>
      <c r="L19" s="43" t="s">
        <v>202</v>
      </c>
      <c r="M19" s="35" t="s">
        <v>42</v>
      </c>
      <c r="N19" s="35" t="s">
        <v>42</v>
      </c>
      <c r="O19" s="38">
        <v>0</v>
      </c>
      <c r="P19" s="38">
        <v>0</v>
      </c>
      <c r="Q19" s="38">
        <v>202.99799999999999</v>
      </c>
      <c r="R19" s="38">
        <v>0</v>
      </c>
      <c r="S19" s="38">
        <v>0</v>
      </c>
      <c r="T19" s="38">
        <v>0</v>
      </c>
      <c r="U19" s="5">
        <f t="shared" si="40"/>
        <v>-3.5000000000000003E-2</v>
      </c>
      <c r="V19" s="5">
        <f t="shared" si="41"/>
        <v>0</v>
      </c>
      <c r="W19" s="5">
        <f t="shared" si="195"/>
        <v>202.99799999999999</v>
      </c>
      <c r="X19" s="5">
        <f t="shared" si="196"/>
        <v>0</v>
      </c>
      <c r="Y19" s="5">
        <f t="shared" si="197"/>
        <v>0</v>
      </c>
      <c r="Z19" s="5">
        <f t="shared" si="198"/>
        <v>0</v>
      </c>
      <c r="AA19" s="5">
        <f t="shared" si="80"/>
        <v>2.5119041321310416</v>
      </c>
      <c r="AB19" s="5">
        <f t="shared" si="199"/>
        <v>0</v>
      </c>
      <c r="AC19" s="5">
        <f t="shared" si="82"/>
        <v>203.02029273909636</v>
      </c>
      <c r="AD19" s="5">
        <f t="shared" si="200"/>
        <v>0</v>
      </c>
      <c r="AE19" s="5">
        <f t="shared" si="201"/>
        <v>-1.7999999999999999E-2</v>
      </c>
      <c r="AF19" s="5">
        <f t="shared" si="202"/>
        <v>0</v>
      </c>
      <c r="AG19" s="5">
        <f t="shared" si="86"/>
        <v>-2.4828981383506132</v>
      </c>
      <c r="AH19" s="5">
        <f t="shared" si="203"/>
        <v>0</v>
      </c>
      <c r="AI19" s="5">
        <f t="shared" si="88"/>
        <v>203.02066169511423</v>
      </c>
      <c r="AJ19" s="5">
        <f t="shared" si="204"/>
        <v>0</v>
      </c>
      <c r="AK19" s="5">
        <f t="shared" si="205"/>
        <v>1.7999999999999999E-2</v>
      </c>
      <c r="AL19" s="5">
        <f t="shared" si="57"/>
        <v>0</v>
      </c>
      <c r="AM19" s="5">
        <f t="shared" si="58"/>
        <v>-12.144667182876919</v>
      </c>
      <c r="AN19" s="5">
        <f t="shared" si="59"/>
        <v>0</v>
      </c>
      <c r="AO19" s="5">
        <f t="shared" si="60"/>
        <v>1127.8424986015568</v>
      </c>
      <c r="AP19" s="5">
        <f t="shared" si="61"/>
        <v>0</v>
      </c>
      <c r="AQ19" s="5">
        <f t="shared" si="62"/>
        <v>-2.3007715597952647E-2</v>
      </c>
      <c r="AR19" s="5">
        <f t="shared" si="63"/>
        <v>0</v>
      </c>
      <c r="AS19" s="5">
        <f t="shared" si="206"/>
        <v>-12.144667182876919</v>
      </c>
      <c r="AT19" s="5">
        <f t="shared" si="207"/>
        <v>-2.850401091581432</v>
      </c>
      <c r="AU19" s="5">
        <f t="shared" si="208"/>
        <v>3122.334423422556</v>
      </c>
      <c r="AV19" s="5">
        <f t="shared" si="209"/>
        <v>3.6499999999999998E-4</v>
      </c>
      <c r="AW19" s="5">
        <f t="shared" si="210"/>
        <v>-2.3007715597952647E-2</v>
      </c>
      <c r="AX19" s="5">
        <f t="shared" si="211"/>
        <v>0</v>
      </c>
      <c r="AY19" s="5">
        <f t="shared" si="212"/>
        <v>7.1366068354945043</v>
      </c>
      <c r="AZ19" s="5">
        <f t="shared" si="213"/>
        <v>0.11</v>
      </c>
      <c r="BA19" s="5">
        <f t="shared" si="214"/>
        <v>-210.92275985009826</v>
      </c>
      <c r="BB19" s="5">
        <f t="shared" si="215"/>
        <v>0</v>
      </c>
      <c r="BC19" s="5">
        <f t="shared" si="216"/>
        <v>-3.1451758145441371E-2</v>
      </c>
      <c r="BD19" s="5">
        <f t="shared" si="217"/>
        <v>0</v>
      </c>
    </row>
    <row r="20" spans="1:56">
      <c r="A20" t="str">
        <f t="shared" si="38"/>
        <v>DPS-C1.3123.T10</v>
      </c>
      <c r="B20" t="str">
        <f t="shared" ref="B20:B22" si="283">IF( H20&gt;0, CONCATENATE(D20,"_",F20,"_",G20,"-",H20),CONCATENATE(D20,"_",F20,"_",G20) )</f>
        <v>SA3_XTD10_DPS-C1</v>
      </c>
      <c r="C20" s="43" t="s">
        <v>246</v>
      </c>
      <c r="D20" s="44" t="s">
        <v>247</v>
      </c>
      <c r="E20" s="44" t="s">
        <v>245</v>
      </c>
      <c r="F20" s="44" t="s">
        <v>245</v>
      </c>
      <c r="G20" s="44" t="s">
        <v>113</v>
      </c>
      <c r="H20" s="44" t="s">
        <v>174</v>
      </c>
      <c r="I20" s="43" t="s">
        <v>67</v>
      </c>
      <c r="J20" s="44" t="s">
        <v>42</v>
      </c>
      <c r="K20" s="44">
        <v>73</v>
      </c>
      <c r="L20" s="43" t="s">
        <v>67</v>
      </c>
      <c r="M20" s="35" t="s">
        <v>42</v>
      </c>
      <c r="N20" s="35" t="s">
        <v>42</v>
      </c>
      <c r="O20" s="38">
        <v>0</v>
      </c>
      <c r="P20" s="38">
        <v>0</v>
      </c>
      <c r="Q20" s="38">
        <v>203.68099999999987</v>
      </c>
      <c r="R20" s="38">
        <v>0</v>
      </c>
      <c r="S20" s="38">
        <v>0</v>
      </c>
      <c r="T20" s="38">
        <v>0</v>
      </c>
      <c r="U20" s="5">
        <f t="shared" si="40"/>
        <v>-3.5000000000000003E-2</v>
      </c>
      <c r="V20" s="5">
        <f t="shared" si="41"/>
        <v>0</v>
      </c>
      <c r="W20" s="5">
        <f t="shared" si="195"/>
        <v>203.68099999999987</v>
      </c>
      <c r="X20" s="5">
        <f t="shared" si="196"/>
        <v>0</v>
      </c>
      <c r="Y20" s="5">
        <f t="shared" si="197"/>
        <v>0</v>
      </c>
      <c r="Z20" s="5">
        <f t="shared" si="198"/>
        <v>0</v>
      </c>
      <c r="AA20" s="5">
        <f t="shared" si="80"/>
        <v>2.499610795996289</v>
      </c>
      <c r="AB20" s="5">
        <f t="shared" si="199"/>
        <v>0</v>
      </c>
      <c r="AC20" s="5">
        <f t="shared" si="82"/>
        <v>203.70318209608365</v>
      </c>
      <c r="AD20" s="5">
        <f t="shared" si="200"/>
        <v>0</v>
      </c>
      <c r="AE20" s="5">
        <f t="shared" si="201"/>
        <v>-1.7999999999999999E-2</v>
      </c>
      <c r="AF20" s="5">
        <f t="shared" si="202"/>
        <v>0</v>
      </c>
      <c r="AG20" s="5">
        <f t="shared" si="86"/>
        <v>-2.4706048022158607</v>
      </c>
      <c r="AH20" s="5">
        <f t="shared" si="203"/>
        <v>0</v>
      </c>
      <c r="AI20" s="5">
        <f t="shared" si="88"/>
        <v>203.70355105210152</v>
      </c>
      <c r="AJ20" s="5">
        <f t="shared" si="204"/>
        <v>0</v>
      </c>
      <c r="AK20" s="5">
        <f t="shared" si="205"/>
        <v>1.7999999999999999E-2</v>
      </c>
      <c r="AL20" s="5">
        <f t="shared" si="57"/>
        <v>0</v>
      </c>
      <c r="AM20" s="5">
        <f t="shared" si="58"/>
        <v>-12.16038006626253</v>
      </c>
      <c r="AN20" s="5">
        <f t="shared" si="59"/>
        <v>0</v>
      </c>
      <c r="AO20" s="5">
        <f t="shared" si="60"/>
        <v>1128.5253178348064</v>
      </c>
      <c r="AP20" s="5">
        <f t="shared" si="61"/>
        <v>0</v>
      </c>
      <c r="AQ20" s="5">
        <f t="shared" si="62"/>
        <v>-2.3007715597952647E-2</v>
      </c>
      <c r="AR20" s="5">
        <f t="shared" si="63"/>
        <v>0</v>
      </c>
      <c r="AS20" s="5">
        <f t="shared" si="206"/>
        <v>-12.16038006626253</v>
      </c>
      <c r="AT20" s="5">
        <f t="shared" si="207"/>
        <v>-2.8506504045005263</v>
      </c>
      <c r="AU20" s="5">
        <f t="shared" si="208"/>
        <v>3123.0172426102904</v>
      </c>
      <c r="AV20" s="5">
        <f t="shared" si="209"/>
        <v>3.6499999999999998E-4</v>
      </c>
      <c r="AW20" s="5">
        <f t="shared" si="210"/>
        <v>-2.3007715597952647E-2</v>
      </c>
      <c r="AX20" s="5">
        <f t="shared" si="211"/>
        <v>0</v>
      </c>
      <c r="AY20" s="5">
        <f t="shared" si="212"/>
        <v>7.1151288261445469</v>
      </c>
      <c r="AZ20" s="5">
        <f t="shared" si="213"/>
        <v>0.11</v>
      </c>
      <c r="BA20" s="5">
        <f t="shared" si="214"/>
        <v>-210.240097638522</v>
      </c>
      <c r="BB20" s="5">
        <f t="shared" si="215"/>
        <v>0</v>
      </c>
      <c r="BC20" s="5">
        <f t="shared" si="216"/>
        <v>-3.1451758145441371E-2</v>
      </c>
      <c r="BD20" s="5">
        <f t="shared" si="217"/>
        <v>0</v>
      </c>
    </row>
    <row r="21" spans="1:56">
      <c r="A21" t="str">
        <f t="shared" si="38"/>
        <v>DPS-T1.3124.T10</v>
      </c>
      <c r="B21" t="str">
        <f t="shared" si="283"/>
        <v>SA3_XTD10_DPS-T1</v>
      </c>
      <c r="C21" s="43" t="s">
        <v>246</v>
      </c>
      <c r="D21" s="44" t="s">
        <v>247</v>
      </c>
      <c r="E21" s="44" t="s">
        <v>245</v>
      </c>
      <c r="F21" s="44" t="s">
        <v>245</v>
      </c>
      <c r="G21" s="44" t="s">
        <v>113</v>
      </c>
      <c r="H21" s="44" t="s">
        <v>175</v>
      </c>
      <c r="I21" s="43" t="s">
        <v>67</v>
      </c>
      <c r="J21" s="44" t="s">
        <v>42</v>
      </c>
      <c r="K21" s="44">
        <v>73</v>
      </c>
      <c r="L21" s="43" t="s">
        <v>67</v>
      </c>
      <c r="M21" s="35" t="s">
        <v>42</v>
      </c>
      <c r="N21" s="35" t="s">
        <v>42</v>
      </c>
      <c r="O21" s="38">
        <v>0</v>
      </c>
      <c r="P21" s="38">
        <v>0</v>
      </c>
      <c r="Q21" s="38">
        <v>204.39444999999986</v>
      </c>
      <c r="R21" s="38">
        <v>0</v>
      </c>
      <c r="S21" s="38">
        <v>0</v>
      </c>
      <c r="T21" s="38">
        <v>0</v>
      </c>
      <c r="U21" s="5">
        <f t="shared" si="40"/>
        <v>-3.5000000000000003E-2</v>
      </c>
      <c r="V21" s="5">
        <f t="shared" si="41"/>
        <v>0</v>
      </c>
      <c r="W21" s="5">
        <f t="shared" ref="W21:W22" si="284">Q21</f>
        <v>204.39444999999986</v>
      </c>
      <c r="X21" s="5">
        <f t="shared" ref="X21:X22" si="285">R21</f>
        <v>0</v>
      </c>
      <c r="Y21" s="5">
        <f t="shared" ref="Y21:Y22" si="286">S21</f>
        <v>0</v>
      </c>
      <c r="Z21" s="5">
        <f t="shared" ref="Z21:Z22" si="287">T21</f>
        <v>0</v>
      </c>
      <c r="AA21" s="5">
        <f t="shared" ref="AA21:AA22" si="288">U21*COS(-0.018)+(W21-344.5)*SIN(-0.018)</f>
        <v>2.486769389458455</v>
      </c>
      <c r="AB21" s="5">
        <f t="shared" ref="AB21:AB22" si="289">V21</f>
        <v>0</v>
      </c>
      <c r="AC21" s="5">
        <f t="shared" ref="AC21:AC22" si="290">-U21*SIN(-0.018)+(W21-344.5)*COS(0.018)+344.5</f>
        <v>204.41651652030427</v>
      </c>
      <c r="AD21" s="5">
        <f t="shared" ref="AD21:AD22" si="291">R21</f>
        <v>0</v>
      </c>
      <c r="AE21" s="5">
        <f t="shared" ref="AE21:AE22" si="292">S21-0.018</f>
        <v>-1.7999999999999999E-2</v>
      </c>
      <c r="AF21" s="5">
        <f t="shared" ref="AF21:AF22" si="293">T21</f>
        <v>0</v>
      </c>
      <c r="AG21" s="5">
        <f t="shared" ref="AG21:AG22" si="294">U21*COS(0.018)+(W21-339)*SIN(0.018)</f>
        <v>-2.4577633956780267</v>
      </c>
      <c r="AH21" s="5">
        <f t="shared" ref="AH21:AH22" si="295">V21</f>
        <v>0</v>
      </c>
      <c r="AI21" s="5">
        <f t="shared" ref="AI21:AI22" si="296">-U21*SIN(0.018)+(W21-339)*COS(0.018)+339</f>
        <v>204.41688547632211</v>
      </c>
      <c r="AJ21" s="5">
        <f t="shared" ref="AJ21:AJ22" si="297">R21</f>
        <v>0</v>
      </c>
      <c r="AK21" s="5">
        <f t="shared" ref="AK21:AK22" si="298">S21+0.018</f>
        <v>1.7999999999999999E-2</v>
      </c>
      <c r="AL21" s="5">
        <f t="shared" si="57"/>
        <v>0</v>
      </c>
      <c r="AM21" s="5">
        <f t="shared" si="58"/>
        <v>-12.176793472780046</v>
      </c>
      <c r="AN21" s="5">
        <f t="shared" si="59"/>
        <v>0</v>
      </c>
      <c r="AO21" s="5">
        <f t="shared" si="60"/>
        <v>1129.238579008982</v>
      </c>
      <c r="AP21" s="5">
        <f t="shared" si="61"/>
        <v>0</v>
      </c>
      <c r="AQ21" s="5">
        <f t="shared" si="62"/>
        <v>-2.3007715597952647E-2</v>
      </c>
      <c r="AR21" s="5">
        <f t="shared" si="63"/>
        <v>0</v>
      </c>
      <c r="AS21" s="5">
        <f t="shared" ref="AS21:AS22" si="299">AM21</f>
        <v>-12.176793472780046</v>
      </c>
      <c r="AT21" s="5">
        <f t="shared" ref="AT21:AT22" si="300">AN21*COS(0.02092*PI()/180)-AO21*SIN(0.02092*PI()/180)-2.4386</f>
        <v>-2.8509108324685024</v>
      </c>
      <c r="AU21" s="5">
        <f t="shared" ref="AU21:AU22" si="301">AN21*SIN(0.02092*PI()/180)+AO21*COS(0.02092*PI()/180)+1994.492</f>
        <v>3123.7305037369219</v>
      </c>
      <c r="AV21" s="5">
        <f t="shared" ref="AV21:AV22" si="302">AP21+0.000365</f>
        <v>3.6499999999999998E-4</v>
      </c>
      <c r="AW21" s="5">
        <f t="shared" ref="AW21:AW22" si="303">AQ21</f>
        <v>-2.3007715597952647E-2</v>
      </c>
      <c r="AX21" s="5">
        <f t="shared" ref="AX21:AX22" si="304">AR21</f>
        <v>0</v>
      </c>
      <c r="AY21" s="5">
        <f t="shared" ref="AY21:AY22" si="305">(AM21+17.5)*COS(-0.483808*PI()/180)+(AO21-1338.818)*SIN(-0.483808*PI()/180)</f>
        <v>7.0926932686471433</v>
      </c>
      <c r="AZ21" s="5">
        <f t="shared" ref="AZ21:AZ22" si="306">AN21+0.11</f>
        <v>0.11</v>
      </c>
      <c r="BA21" s="5">
        <f t="shared" ref="BA21:BA22" si="307">-(AM21+17.5)*SIN(-0.483808*PI()/180)+(AO21-1338.818)*COS(-0.483808*PI()/180)</f>
        <v>-209.5270004864735</v>
      </c>
      <c r="BB21" s="5">
        <f t="shared" ref="BB21:BB22" si="308">AP21</f>
        <v>0</v>
      </c>
      <c r="BC21" s="5">
        <f t="shared" ref="BC21:BC22" si="309">AQ21-0.483808*PI()/180</f>
        <v>-3.1451758145441371E-2</v>
      </c>
      <c r="BD21" s="5">
        <f t="shared" ref="BD21:BD22" si="310">AR21</f>
        <v>0</v>
      </c>
    </row>
    <row r="22" spans="1:56">
      <c r="A22" t="str">
        <f t="shared" si="38"/>
        <v>DPS-C2.3125.T10</v>
      </c>
      <c r="B22" t="str">
        <f t="shared" si="283"/>
        <v>SA3_XTD10_DPS-C2</v>
      </c>
      <c r="C22" s="43" t="s">
        <v>246</v>
      </c>
      <c r="D22" s="44" t="s">
        <v>247</v>
      </c>
      <c r="E22" s="44" t="s">
        <v>245</v>
      </c>
      <c r="F22" s="44" t="s">
        <v>245</v>
      </c>
      <c r="G22" s="44" t="s">
        <v>113</v>
      </c>
      <c r="H22" s="44" t="s">
        <v>176</v>
      </c>
      <c r="I22" s="43" t="s">
        <v>67</v>
      </c>
      <c r="J22" s="44" t="s">
        <v>42</v>
      </c>
      <c r="K22" s="44">
        <v>73</v>
      </c>
      <c r="L22" s="43" t="s">
        <v>67</v>
      </c>
      <c r="M22" s="35" t="s">
        <v>42</v>
      </c>
      <c r="N22" s="35" t="s">
        <v>42</v>
      </c>
      <c r="O22" s="38">
        <v>0</v>
      </c>
      <c r="P22" s="38">
        <v>0</v>
      </c>
      <c r="Q22" s="38">
        <v>205.30299999999986</v>
      </c>
      <c r="R22" s="38">
        <v>0</v>
      </c>
      <c r="S22" s="38">
        <v>0</v>
      </c>
      <c r="T22" s="38">
        <v>0</v>
      </c>
      <c r="U22" s="5">
        <f t="shared" si="40"/>
        <v>-3.5000000000000003E-2</v>
      </c>
      <c r="V22" s="5">
        <f t="shared" si="41"/>
        <v>0</v>
      </c>
      <c r="W22" s="5">
        <f t="shared" si="284"/>
        <v>205.30299999999986</v>
      </c>
      <c r="X22" s="5">
        <f t="shared" si="285"/>
        <v>0</v>
      </c>
      <c r="Y22" s="5">
        <f t="shared" si="286"/>
        <v>0</v>
      </c>
      <c r="Z22" s="5">
        <f t="shared" si="287"/>
        <v>0</v>
      </c>
      <c r="AA22" s="5">
        <f t="shared" si="288"/>
        <v>2.470416372554749</v>
      </c>
      <c r="AB22" s="5">
        <f t="shared" si="289"/>
        <v>0</v>
      </c>
      <c r="AC22" s="5">
        <f t="shared" si="290"/>
        <v>205.32491933917819</v>
      </c>
      <c r="AD22" s="5">
        <f t="shared" si="291"/>
        <v>0</v>
      </c>
      <c r="AE22" s="5">
        <f t="shared" si="292"/>
        <v>-1.7999999999999999E-2</v>
      </c>
      <c r="AF22" s="5">
        <f t="shared" si="293"/>
        <v>0</v>
      </c>
      <c r="AG22" s="5">
        <f t="shared" si="294"/>
        <v>-2.4414103787743207</v>
      </c>
      <c r="AH22" s="5">
        <f t="shared" si="295"/>
        <v>0</v>
      </c>
      <c r="AI22" s="5">
        <f t="shared" si="296"/>
        <v>205.32528829519603</v>
      </c>
      <c r="AJ22" s="5">
        <f t="shared" si="297"/>
        <v>0</v>
      </c>
      <c r="AK22" s="5">
        <f t="shared" si="298"/>
        <v>1.7999999999999999E-2</v>
      </c>
      <c r="AL22" s="5">
        <f t="shared" si="57"/>
        <v>0</v>
      </c>
      <c r="AM22" s="5">
        <f t="shared" si="58"/>
        <v>-12.197695288592634</v>
      </c>
      <c r="AN22" s="5">
        <f t="shared" si="59"/>
        <v>0</v>
      </c>
      <c r="AO22" s="5">
        <f t="shared" si="60"/>
        <v>1130.1468885468576</v>
      </c>
      <c r="AP22" s="5">
        <f t="shared" si="61"/>
        <v>0</v>
      </c>
      <c r="AQ22" s="5">
        <f t="shared" si="62"/>
        <v>-2.3007715597952647E-2</v>
      </c>
      <c r="AR22" s="5">
        <f t="shared" si="63"/>
        <v>0</v>
      </c>
      <c r="AS22" s="5">
        <f t="shared" si="299"/>
        <v>-12.197695288592634</v>
      </c>
      <c r="AT22" s="5">
        <f t="shared" si="300"/>
        <v>-2.8512424770550955</v>
      </c>
      <c r="AU22" s="5">
        <f t="shared" si="301"/>
        <v>3124.638813214252</v>
      </c>
      <c r="AV22" s="5">
        <f t="shared" si="302"/>
        <v>3.6499999999999998E-4</v>
      </c>
      <c r="AW22" s="5">
        <f t="shared" si="303"/>
        <v>-2.3007715597952647E-2</v>
      </c>
      <c r="AX22" s="5">
        <f t="shared" si="304"/>
        <v>0</v>
      </c>
      <c r="AY22" s="5">
        <f t="shared" si="305"/>
        <v>7.0641224847600199</v>
      </c>
      <c r="AZ22" s="5">
        <f t="shared" si="306"/>
        <v>0.11</v>
      </c>
      <c r="BA22" s="5">
        <f t="shared" si="307"/>
        <v>-208.61889982420746</v>
      </c>
      <c r="BB22" s="5">
        <f t="shared" si="308"/>
        <v>0</v>
      </c>
      <c r="BC22" s="5">
        <f t="shared" si="309"/>
        <v>-3.1451758145441371E-2</v>
      </c>
      <c r="BD22" s="5">
        <f t="shared" si="310"/>
        <v>0</v>
      </c>
    </row>
    <row r="23" spans="1:56">
      <c r="A23" t="str">
        <f t="shared" si="38"/>
        <v>DPS-T2.3125.T10</v>
      </c>
      <c r="B23" t="str">
        <f t="shared" ref="B23" si="311">IF( H23&gt;0, CONCATENATE(D23,"_",F23,"_",G23,"-",H23),CONCATENATE(D23,"_",F23,"_",G23) )</f>
        <v>SA3_XTD10_DPS-T2</v>
      </c>
      <c r="C23" s="43" t="s">
        <v>246</v>
      </c>
      <c r="D23" s="44" t="s">
        <v>247</v>
      </c>
      <c r="E23" s="44" t="s">
        <v>245</v>
      </c>
      <c r="F23" s="44" t="s">
        <v>245</v>
      </c>
      <c r="G23" s="44" t="s">
        <v>113</v>
      </c>
      <c r="H23" s="44" t="s">
        <v>177</v>
      </c>
      <c r="I23" s="43" t="s">
        <v>67</v>
      </c>
      <c r="J23" s="44" t="s">
        <v>42</v>
      </c>
      <c r="K23" s="44">
        <v>73</v>
      </c>
      <c r="L23" s="43" t="s">
        <v>67</v>
      </c>
      <c r="M23" s="35" t="s">
        <v>42</v>
      </c>
      <c r="N23" s="35" t="s">
        <v>42</v>
      </c>
      <c r="O23" s="38">
        <v>0</v>
      </c>
      <c r="P23" s="38">
        <v>0</v>
      </c>
      <c r="Q23" s="38">
        <v>206.10794999999987</v>
      </c>
      <c r="R23" s="38">
        <v>0</v>
      </c>
      <c r="S23" s="38">
        <v>0</v>
      </c>
      <c r="T23" s="38">
        <v>0</v>
      </c>
      <c r="U23" s="5">
        <f t="shared" si="40"/>
        <v>-3.5000000000000003E-2</v>
      </c>
      <c r="V23" s="5">
        <f t="shared" si="41"/>
        <v>0</v>
      </c>
      <c r="W23" s="5">
        <f t="shared" ref="W23" si="312">Q23</f>
        <v>206.10794999999987</v>
      </c>
      <c r="X23" s="5">
        <f t="shared" ref="X23" si="313">R23</f>
        <v>0</v>
      </c>
      <c r="Y23" s="5">
        <f t="shared" ref="Y23" si="314">S23</f>
        <v>0</v>
      </c>
      <c r="Z23" s="5">
        <f t="shared" ref="Z23" si="315">T23</f>
        <v>0</v>
      </c>
      <c r="AA23" s="5">
        <f t="shared" ref="AA23" si="316">U23*COS(-0.018)+(W23-344.5)*SIN(-0.018)</f>
        <v>2.4559280549534734</v>
      </c>
      <c r="AB23" s="5">
        <f t="shared" ref="AB23" si="317">V23</f>
        <v>0</v>
      </c>
      <c r="AC23" s="5">
        <f t="shared" ref="AC23" si="318">-U23*SIN(-0.018)+(W23-344.5)*COS(0.018)+344.5</f>
        <v>206.12973894079903</v>
      </c>
      <c r="AD23" s="5">
        <f t="shared" ref="AD23" si="319">R23</f>
        <v>0</v>
      </c>
      <c r="AE23" s="5">
        <f t="shared" ref="AE23" si="320">S23-0.018</f>
        <v>-1.7999999999999999E-2</v>
      </c>
      <c r="AF23" s="5">
        <f t="shared" ref="AF23" si="321">T23</f>
        <v>0</v>
      </c>
      <c r="AG23" s="5">
        <f t="shared" ref="AG23" si="322">U23*COS(0.018)+(W23-339)*SIN(0.018)</f>
        <v>-2.4269220611730455</v>
      </c>
      <c r="AH23" s="5">
        <f t="shared" ref="AH23" si="323">V23</f>
        <v>0</v>
      </c>
      <c r="AI23" s="5">
        <f t="shared" ref="AI23" si="324">-U23*SIN(0.018)+(W23-339)*COS(0.018)+339</f>
        <v>206.13010789681687</v>
      </c>
      <c r="AJ23" s="5">
        <f t="shared" ref="AJ23" si="325">R23</f>
        <v>0</v>
      </c>
      <c r="AK23" s="5">
        <f t="shared" ref="AK23" si="326">S23+0.018</f>
        <v>1.7999999999999999E-2</v>
      </c>
      <c r="AL23" s="5">
        <f t="shared" si="57"/>
        <v>0</v>
      </c>
      <c r="AM23" s="5">
        <f t="shared" si="58"/>
        <v>-12.216213715358737</v>
      </c>
      <c r="AN23" s="5">
        <f t="shared" si="59"/>
        <v>0</v>
      </c>
      <c r="AO23" s="5">
        <f t="shared" si="60"/>
        <v>1130.9516255041115</v>
      </c>
      <c r="AP23" s="5">
        <f t="shared" si="61"/>
        <v>0</v>
      </c>
      <c r="AQ23" s="5">
        <f t="shared" si="62"/>
        <v>-2.3007715597952647E-2</v>
      </c>
      <c r="AR23" s="5">
        <f t="shared" si="63"/>
        <v>0</v>
      </c>
      <c r="AS23" s="5">
        <f t="shared" ref="AS23" si="327">AM23</f>
        <v>-12.216213715358737</v>
      </c>
      <c r="AT23" s="5">
        <f t="shared" ref="AT23" si="328">AN23*COS(0.02092*PI()/180)-AO23*SIN(0.02092*PI()/180)-2.4386</f>
        <v>-2.8515363049236537</v>
      </c>
      <c r="AU23" s="5">
        <f t="shared" ref="AU23" si="329">AN23*SIN(0.02092*PI()/180)+AO23*COS(0.02092*PI()/180)+1994.492</f>
        <v>3125.4435501178641</v>
      </c>
      <c r="AV23" s="5">
        <f t="shared" ref="AV23" si="330">AP23+0.000365</f>
        <v>3.6499999999999998E-4</v>
      </c>
      <c r="AW23" s="5">
        <f t="shared" ref="AW23" si="331">AQ23</f>
        <v>-2.3007715597952647E-2</v>
      </c>
      <c r="AX23" s="5">
        <f t="shared" ref="AX23" si="332">AR23</f>
        <v>0</v>
      </c>
      <c r="AY23" s="5">
        <f t="shared" ref="AY23" si="333">(AM23+17.5)*COS(-0.483808*PI()/180)+(AO23-1338.818)*SIN(-0.483808*PI()/180)</f>
        <v>7.0388095658343239</v>
      </c>
      <c r="AZ23" s="5">
        <f t="shared" ref="AZ23" si="334">AN23+0.11</f>
        <v>0.11</v>
      </c>
      <c r="BA23" s="5">
        <f t="shared" ref="BA23" si="335">-(AM23+17.5)*SIN(-0.483808*PI()/180)+(AO23-1338.818)*COS(-0.483808*PI()/180)</f>
        <v>-207.81434792492712</v>
      </c>
      <c r="BB23" s="5">
        <f t="shared" ref="BB23" si="336">AP23</f>
        <v>0</v>
      </c>
      <c r="BC23" s="5">
        <f t="shared" ref="BC23" si="337">AQ23-0.483808*PI()/180</f>
        <v>-3.1451758145441371E-2</v>
      </c>
      <c r="BD23" s="5">
        <f t="shared" ref="BD23" si="338">AR23</f>
        <v>0</v>
      </c>
    </row>
    <row r="24" spans="1:56">
      <c r="A24" t="str">
        <f t="shared" si="38"/>
        <v>DPS-C3.3126.T10</v>
      </c>
      <c r="B24" t="str">
        <f t="shared" ref="B24" si="339">IF( H24&gt;0, CONCATENATE(D24,"_",F24,"_",G24,"-",H24),CONCATENATE(D24,"_",F24,"_",G24) )</f>
        <v>SA3_XTD10_DPS-C3</v>
      </c>
      <c r="C24" s="43" t="s">
        <v>246</v>
      </c>
      <c r="D24" s="44" t="s">
        <v>247</v>
      </c>
      <c r="E24" s="44" t="s">
        <v>245</v>
      </c>
      <c r="F24" s="44" t="s">
        <v>245</v>
      </c>
      <c r="G24" s="44" t="s">
        <v>113</v>
      </c>
      <c r="H24" s="44" t="s">
        <v>178</v>
      </c>
      <c r="I24" s="43" t="s">
        <v>67</v>
      </c>
      <c r="J24" s="44" t="s">
        <v>42</v>
      </c>
      <c r="K24" s="44">
        <v>73</v>
      </c>
      <c r="L24" s="43" t="s">
        <v>67</v>
      </c>
      <c r="M24" s="35" t="s">
        <v>42</v>
      </c>
      <c r="N24" s="35" t="s">
        <v>42</v>
      </c>
      <c r="O24" s="38">
        <v>0</v>
      </c>
      <c r="P24" s="38">
        <v>0</v>
      </c>
      <c r="Q24" s="38">
        <v>206.91199999999986</v>
      </c>
      <c r="R24" s="38">
        <v>0</v>
      </c>
      <c r="S24" s="38">
        <v>0</v>
      </c>
      <c r="T24" s="38">
        <v>0</v>
      </c>
      <c r="U24" s="5">
        <f t="shared" si="40"/>
        <v>-3.5000000000000003E-2</v>
      </c>
      <c r="V24" s="5">
        <f t="shared" si="41"/>
        <v>0</v>
      </c>
      <c r="W24" s="5">
        <f t="shared" si="195"/>
        <v>206.91199999999986</v>
      </c>
      <c r="X24" s="5">
        <f t="shared" si="196"/>
        <v>0</v>
      </c>
      <c r="Y24" s="5">
        <f t="shared" si="197"/>
        <v>0</v>
      </c>
      <c r="Z24" s="5">
        <f t="shared" si="198"/>
        <v>0</v>
      </c>
      <c r="AA24" s="5">
        <f t="shared" si="80"/>
        <v>2.4414559364774129</v>
      </c>
      <c r="AB24" s="5">
        <f t="shared" si="199"/>
        <v>0</v>
      </c>
      <c r="AC24" s="5">
        <f t="shared" si="82"/>
        <v>206.9336586882159</v>
      </c>
      <c r="AD24" s="5">
        <f t="shared" si="200"/>
        <v>0</v>
      </c>
      <c r="AE24" s="5">
        <f t="shared" si="201"/>
        <v>-1.7999999999999999E-2</v>
      </c>
      <c r="AF24" s="5">
        <f t="shared" si="202"/>
        <v>0</v>
      </c>
      <c r="AG24" s="5">
        <f t="shared" si="86"/>
        <v>-2.4124499426969845</v>
      </c>
      <c r="AH24" s="5">
        <f t="shared" si="203"/>
        <v>0</v>
      </c>
      <c r="AI24" s="5">
        <f t="shared" si="88"/>
        <v>206.93402764423374</v>
      </c>
      <c r="AJ24" s="5">
        <f t="shared" si="204"/>
        <v>0</v>
      </c>
      <c r="AK24" s="5">
        <f t="shared" si="205"/>
        <v>1.7999999999999999E-2</v>
      </c>
      <c r="AL24" s="5">
        <f t="shared" si="57"/>
        <v>0</v>
      </c>
      <c r="AM24" s="5">
        <f t="shared" si="58"/>
        <v>-12.234711437007643</v>
      </c>
      <c r="AN24" s="5">
        <f t="shared" si="59"/>
        <v>0</v>
      </c>
      <c r="AO24" s="5">
        <f t="shared" si="60"/>
        <v>1131.7554626995645</v>
      </c>
      <c r="AP24" s="5">
        <f t="shared" si="61"/>
        <v>0</v>
      </c>
      <c r="AQ24" s="5">
        <f t="shared" si="62"/>
        <v>-2.3007715597952647E-2</v>
      </c>
      <c r="AR24" s="5">
        <f t="shared" si="63"/>
        <v>0</v>
      </c>
      <c r="AS24" s="5">
        <f t="shared" si="206"/>
        <v>-12.234711437007643</v>
      </c>
      <c r="AT24" s="5">
        <f t="shared" si="207"/>
        <v>-2.8518298042685992</v>
      </c>
      <c r="AU24" s="5">
        <f t="shared" si="208"/>
        <v>3126.2473872597357</v>
      </c>
      <c r="AV24" s="5">
        <f t="shared" si="209"/>
        <v>3.6499999999999998E-4</v>
      </c>
      <c r="AW24" s="5">
        <f t="shared" si="210"/>
        <v>-2.3007715597952647E-2</v>
      </c>
      <c r="AX24" s="5">
        <f t="shared" si="211"/>
        <v>0</v>
      </c>
      <c r="AY24" s="5">
        <f t="shared" si="212"/>
        <v>7.0135249488243137</v>
      </c>
      <c r="AZ24" s="5">
        <f t="shared" si="213"/>
        <v>0.11</v>
      </c>
      <c r="BA24" s="5">
        <f t="shared" si="214"/>
        <v>-207.01069558053763</v>
      </c>
      <c r="BB24" s="5">
        <f t="shared" si="215"/>
        <v>0</v>
      </c>
      <c r="BC24" s="5">
        <f t="shared" si="216"/>
        <v>-3.1451758145441371E-2</v>
      </c>
      <c r="BD24" s="5">
        <f t="shared" si="217"/>
        <v>0</v>
      </c>
    </row>
    <row r="25" spans="1:56">
      <c r="A25" t="str">
        <f t="shared" si="38"/>
        <v>DPS-T3.3127.T10</v>
      </c>
      <c r="B25" t="str">
        <f t="shared" ref="B25" si="340">IF( H25&gt;0, CONCATENATE(D25,"_",F25,"_",G25,"-",H25),CONCATENATE(D25,"_",F25,"_",G25) )</f>
        <v>SA3_XTD10_DPS-T3</v>
      </c>
      <c r="C25" s="43" t="s">
        <v>246</v>
      </c>
      <c r="D25" s="44" t="s">
        <v>247</v>
      </c>
      <c r="E25" s="44" t="s">
        <v>245</v>
      </c>
      <c r="F25" s="44" t="s">
        <v>245</v>
      </c>
      <c r="G25" s="44" t="s">
        <v>113</v>
      </c>
      <c r="H25" s="44" t="s">
        <v>179</v>
      </c>
      <c r="I25" s="43" t="s">
        <v>67</v>
      </c>
      <c r="J25" s="44" t="s">
        <v>42</v>
      </c>
      <c r="K25" s="44">
        <v>73</v>
      </c>
      <c r="L25" s="43" t="s">
        <v>67</v>
      </c>
      <c r="M25" s="35" t="s">
        <v>42</v>
      </c>
      <c r="N25" s="35" t="s">
        <v>42</v>
      </c>
      <c r="O25" s="38">
        <v>0</v>
      </c>
      <c r="P25" s="38">
        <v>0</v>
      </c>
      <c r="Q25" s="38">
        <v>207.87654999999987</v>
      </c>
      <c r="R25" s="38">
        <v>0</v>
      </c>
      <c r="S25" s="38">
        <v>0</v>
      </c>
      <c r="T25" s="38">
        <v>0</v>
      </c>
      <c r="U25" s="5">
        <f t="shared" si="40"/>
        <v>-3.5000000000000003E-2</v>
      </c>
      <c r="V25" s="5">
        <f t="shared" si="41"/>
        <v>0</v>
      </c>
      <c r="W25" s="5">
        <f t="shared" ref="W25" si="341">Q25</f>
        <v>207.87654999999987</v>
      </c>
      <c r="X25" s="5">
        <f t="shared" ref="X25" si="342">R25</f>
        <v>0</v>
      </c>
      <c r="Y25" s="5">
        <f t="shared" ref="Y25" si="343">S25</f>
        <v>0</v>
      </c>
      <c r="Z25" s="5">
        <f t="shared" ref="Z25" si="344">T25</f>
        <v>0</v>
      </c>
      <c r="AA25" s="5">
        <f t="shared" ref="AA25" si="345">U25*COS(-0.018)+(W25-344.5)*SIN(-0.018)</f>
        <v>2.424094974004825</v>
      </c>
      <c r="AB25" s="5">
        <f t="shared" ref="AB25" si="346">V25</f>
        <v>0</v>
      </c>
      <c r="AC25" s="5">
        <f t="shared" ref="AC25" si="347">-U25*SIN(-0.018)+(W25-344.5)*COS(0.018)+344.5</f>
        <v>207.89805243533479</v>
      </c>
      <c r="AD25" s="5">
        <f t="shared" ref="AD25" si="348">R25</f>
        <v>0</v>
      </c>
      <c r="AE25" s="5">
        <f t="shared" ref="AE25" si="349">S25-0.018</f>
        <v>-1.7999999999999999E-2</v>
      </c>
      <c r="AF25" s="5">
        <f t="shared" ref="AF25" si="350">T25</f>
        <v>0</v>
      </c>
      <c r="AG25" s="5">
        <f t="shared" ref="AG25" si="351">U25*COS(0.018)+(W25-339)*SIN(0.018)</f>
        <v>-2.3950889802243966</v>
      </c>
      <c r="AH25" s="5">
        <f t="shared" ref="AH25" si="352">V25</f>
        <v>0</v>
      </c>
      <c r="AI25" s="5">
        <f t="shared" ref="AI25" si="353">-U25*SIN(0.018)+(W25-339)*COS(0.018)+339</f>
        <v>207.89842139135263</v>
      </c>
      <c r="AJ25" s="5">
        <f t="shared" ref="AJ25" si="354">R25</f>
        <v>0</v>
      </c>
      <c r="AK25" s="5">
        <f t="shared" ref="AK25" si="355">S25+0.018</f>
        <v>1.7999999999999999E-2</v>
      </c>
      <c r="AL25" s="5">
        <f t="shared" si="57"/>
        <v>0</v>
      </c>
      <c r="AM25" s="5">
        <f t="shared" si="58"/>
        <v>-12.256901571223736</v>
      </c>
      <c r="AN25" s="5">
        <f t="shared" si="59"/>
        <v>0</v>
      </c>
      <c r="AO25" s="5">
        <f t="shared" si="60"/>
        <v>1132.7197574161546</v>
      </c>
      <c r="AP25" s="5">
        <f t="shared" si="61"/>
        <v>0</v>
      </c>
      <c r="AQ25" s="5">
        <f t="shared" si="62"/>
        <v>-2.3007715597952647E-2</v>
      </c>
      <c r="AR25" s="5">
        <f t="shared" si="63"/>
        <v>0</v>
      </c>
      <c r="AS25" s="5">
        <f t="shared" ref="AS25" si="356">AM25</f>
        <v>-12.256901571223736</v>
      </c>
      <c r="AT25" s="5">
        <f t="shared" ref="AT25" si="357">AN25*COS(0.02092*PI()/180)-AO25*SIN(0.02092*PI()/180)-2.4386</f>
        <v>-2.8521818903244007</v>
      </c>
      <c r="AU25" s="5">
        <f t="shared" ref="AU25" si="358">AN25*SIN(0.02092*PI()/180)+AO25*COS(0.02092*PI()/180)+1994.492</f>
        <v>3127.2116819120483</v>
      </c>
      <c r="AV25" s="5">
        <f t="shared" ref="AV25" si="359">AP25+0.000365</f>
        <v>3.6499999999999998E-4</v>
      </c>
      <c r="AW25" s="5">
        <f t="shared" ref="AW25" si="360">AQ25</f>
        <v>-2.3007715597952647E-2</v>
      </c>
      <c r="AX25" s="5">
        <f t="shared" ref="AX25" si="361">AR25</f>
        <v>0</v>
      </c>
      <c r="AY25" s="5">
        <f t="shared" ref="AY25" si="362">(AM25+17.5)*COS(-0.483808*PI()/180)+(AO25-1338.818)*SIN(-0.483808*PI()/180)</f>
        <v>6.9831931568499321</v>
      </c>
      <c r="AZ25" s="5">
        <f t="shared" ref="AZ25" si="363">AN25+0.11</f>
        <v>0.11</v>
      </c>
      <c r="BA25" s="5">
        <f t="shared" ref="BA25" si="364">-(AM25+17.5)*SIN(-0.483808*PI()/180)+(AO25-1338.818)*COS(-0.483808*PI()/180)</f>
        <v>-206.04662261395487</v>
      </c>
      <c r="BB25" s="5">
        <f t="shared" ref="BB25" si="365">AP25</f>
        <v>0</v>
      </c>
      <c r="BC25" s="5">
        <f t="shared" ref="BC25" si="366">AQ25-0.483808*PI()/180</f>
        <v>-3.1451758145441371E-2</v>
      </c>
      <c r="BD25" s="5">
        <f t="shared" ref="BD25" si="367">AR25</f>
        <v>0</v>
      </c>
    </row>
    <row r="26" spans="1:56">
      <c r="A26" t="str">
        <f t="shared" si="38"/>
        <v>DPS-T4.3128.T10</v>
      </c>
      <c r="B26" t="str">
        <f t="shared" ref="B26:B120" si="368">IF( H26&gt;0, CONCATENATE(D26,"_",F26,"_",G26,"-",H26),CONCATENATE(D26,"_",F26,"_",G26) )</f>
        <v>SA3_XTD10_DPS-T4</v>
      </c>
      <c r="C26" s="43" t="s">
        <v>246</v>
      </c>
      <c r="D26" s="44" t="s">
        <v>247</v>
      </c>
      <c r="E26" s="44" t="s">
        <v>245</v>
      </c>
      <c r="F26" s="44" t="s">
        <v>245</v>
      </c>
      <c r="G26" s="44" t="s">
        <v>113</v>
      </c>
      <c r="H26" s="44" t="s">
        <v>180</v>
      </c>
      <c r="I26" s="43" t="s">
        <v>67</v>
      </c>
      <c r="J26" s="44" t="s">
        <v>42</v>
      </c>
      <c r="K26" s="44">
        <v>73</v>
      </c>
      <c r="L26" s="43" t="s">
        <v>67</v>
      </c>
      <c r="M26" s="35" t="s">
        <v>42</v>
      </c>
      <c r="N26" s="35" t="s">
        <v>42</v>
      </c>
      <c r="O26" s="38">
        <v>0</v>
      </c>
      <c r="P26" s="38">
        <v>0</v>
      </c>
      <c r="Q26" s="38">
        <v>208.98254999999986</v>
      </c>
      <c r="R26" s="38">
        <v>0</v>
      </c>
      <c r="S26" s="38">
        <v>0</v>
      </c>
      <c r="T26" s="38">
        <v>0</v>
      </c>
      <c r="U26" s="5">
        <f t="shared" si="40"/>
        <v>-3.5000000000000003E-2</v>
      </c>
      <c r="V26" s="5">
        <f t="shared" si="41"/>
        <v>0</v>
      </c>
      <c r="W26" s="5">
        <f t="shared" si="195"/>
        <v>208.98254999999986</v>
      </c>
      <c r="X26" s="5">
        <f t="shared" si="196"/>
        <v>0</v>
      </c>
      <c r="Y26" s="5">
        <f t="shared" si="197"/>
        <v>0</v>
      </c>
      <c r="Z26" s="5">
        <f t="shared" si="198"/>
        <v>0</v>
      </c>
      <c r="AA26" s="5">
        <f t="shared" si="80"/>
        <v>2.4041880490194094</v>
      </c>
      <c r="AB26" s="5">
        <f t="shared" si="199"/>
        <v>0</v>
      </c>
      <c r="AC26" s="5">
        <f t="shared" si="82"/>
        <v>209.00387326817238</v>
      </c>
      <c r="AD26" s="5">
        <f t="shared" si="200"/>
        <v>0</v>
      </c>
      <c r="AE26" s="5">
        <f t="shared" si="201"/>
        <v>-1.7999999999999999E-2</v>
      </c>
      <c r="AF26" s="5">
        <f t="shared" si="202"/>
        <v>0</v>
      </c>
      <c r="AG26" s="5">
        <f t="shared" si="86"/>
        <v>-2.3751820552389815</v>
      </c>
      <c r="AH26" s="5">
        <f t="shared" si="203"/>
        <v>0</v>
      </c>
      <c r="AI26" s="5">
        <f t="shared" si="88"/>
        <v>209.00424222419022</v>
      </c>
      <c r="AJ26" s="5">
        <f t="shared" si="204"/>
        <v>0</v>
      </c>
      <c r="AK26" s="5">
        <f t="shared" si="205"/>
        <v>1.7999999999999999E-2</v>
      </c>
      <c r="AL26" s="5">
        <f t="shared" si="57"/>
        <v>0</v>
      </c>
      <c r="AM26" s="5">
        <f t="shared" si="58"/>
        <v>-12.28234585969297</v>
      </c>
      <c r="AN26" s="5">
        <f t="shared" si="59"/>
        <v>0</v>
      </c>
      <c r="AO26" s="5">
        <f t="shared" si="60"/>
        <v>1133.8254646957653</v>
      </c>
      <c r="AP26" s="5">
        <f t="shared" si="61"/>
        <v>0</v>
      </c>
      <c r="AQ26" s="5">
        <f t="shared" si="62"/>
        <v>-2.3007715597952647E-2</v>
      </c>
      <c r="AR26" s="5">
        <f t="shared" si="63"/>
        <v>0</v>
      </c>
      <c r="AS26" s="5">
        <f t="shared" si="206"/>
        <v>-12.28234585969297</v>
      </c>
      <c r="AT26" s="5">
        <f t="shared" si="207"/>
        <v>-2.8525856093412649</v>
      </c>
      <c r="AU26" s="5">
        <f t="shared" si="208"/>
        <v>3128.3173891179558</v>
      </c>
      <c r="AV26" s="5">
        <f t="shared" si="209"/>
        <v>3.6499999999999998E-4</v>
      </c>
      <c r="AW26" s="5">
        <f t="shared" si="210"/>
        <v>-2.3007715597952647E-2</v>
      </c>
      <c r="AX26" s="5">
        <f t="shared" si="211"/>
        <v>0</v>
      </c>
      <c r="AY26" s="5">
        <f t="shared" si="212"/>
        <v>6.948413247126572</v>
      </c>
      <c r="AZ26" s="5">
        <f t="shared" si="213"/>
        <v>0.11</v>
      </c>
      <c r="BA26" s="5">
        <f t="shared" si="214"/>
        <v>-204.94116960370098</v>
      </c>
      <c r="BB26" s="5">
        <f t="shared" si="215"/>
        <v>0</v>
      </c>
      <c r="BC26" s="5">
        <f t="shared" si="216"/>
        <v>-3.1451758145441371E-2</v>
      </c>
      <c r="BD26" s="5">
        <f t="shared" si="217"/>
        <v>0</v>
      </c>
    </row>
    <row r="27" spans="1:56">
      <c r="A27" t="str">
        <f t="shared" si="38"/>
        <v>XGM.3130.T10</v>
      </c>
      <c r="B27" t="str">
        <f t="shared" si="368"/>
        <v>SA3_XTD10_XGM</v>
      </c>
      <c r="C27" s="43" t="s">
        <v>246</v>
      </c>
      <c r="D27" s="44" t="s">
        <v>247</v>
      </c>
      <c r="E27" s="44" t="s">
        <v>245</v>
      </c>
      <c r="F27" s="44" t="s">
        <v>245</v>
      </c>
      <c r="G27" s="44" t="s">
        <v>78</v>
      </c>
      <c r="H27" s="44"/>
      <c r="I27" s="43" t="s">
        <v>204</v>
      </c>
      <c r="J27" s="44" t="s">
        <v>42</v>
      </c>
      <c r="K27" s="44">
        <v>74</v>
      </c>
      <c r="L27" s="43" t="s">
        <v>204</v>
      </c>
      <c r="M27" s="35" t="s">
        <v>42</v>
      </c>
      <c r="N27" s="35" t="s">
        <v>42</v>
      </c>
      <c r="O27" s="38">
        <v>0</v>
      </c>
      <c r="P27" s="38">
        <v>0</v>
      </c>
      <c r="Q27" s="38">
        <v>210.79399999999987</v>
      </c>
      <c r="R27" s="38">
        <v>0</v>
      </c>
      <c r="S27" s="38">
        <v>0</v>
      </c>
      <c r="T27" s="38">
        <v>0</v>
      </c>
      <c r="U27" s="5">
        <f t="shared" si="40"/>
        <v>-3.5000000000000003E-2</v>
      </c>
      <c r="V27" s="5">
        <f t="shared" si="41"/>
        <v>0</v>
      </c>
      <c r="W27" s="5">
        <f t="shared" si="195"/>
        <v>210.79399999999987</v>
      </c>
      <c r="X27" s="5">
        <f t="shared" si="196"/>
        <v>0</v>
      </c>
      <c r="Y27" s="5">
        <f t="shared" si="197"/>
        <v>0</v>
      </c>
      <c r="Z27" s="5">
        <f t="shared" si="198"/>
        <v>0</v>
      </c>
      <c r="AA27" s="5">
        <f t="shared" ref="AA27:AA81" si="369">U27*COS(-0.018)+(W27-344.5)*SIN(-0.018)</f>
        <v>2.3715837097202859</v>
      </c>
      <c r="AB27" s="5">
        <f t="shared" si="199"/>
        <v>0</v>
      </c>
      <c r="AC27" s="5">
        <f t="shared" ref="AC27:AC81" si="370">-U27*SIN(-0.018)+(W27-344.5)*COS(0.018)+344.5</f>
        <v>210.81502982119559</v>
      </c>
      <c r="AD27" s="5">
        <f t="shared" si="200"/>
        <v>0</v>
      </c>
      <c r="AE27" s="5">
        <f t="shared" si="201"/>
        <v>-1.7999999999999999E-2</v>
      </c>
      <c r="AF27" s="5">
        <f t="shared" si="202"/>
        <v>0</v>
      </c>
      <c r="AG27" s="5">
        <f t="shared" ref="AG27:AG81" si="371">U27*COS(0.018)+(W27-339)*SIN(0.018)</f>
        <v>-2.3425777159398575</v>
      </c>
      <c r="AH27" s="5">
        <f t="shared" si="203"/>
        <v>0</v>
      </c>
      <c r="AI27" s="5">
        <f t="shared" ref="AI27:AI81" si="372">-U27*SIN(0.018)+(W27-339)*COS(0.018)+339</f>
        <v>210.81539877721343</v>
      </c>
      <c r="AJ27" s="5">
        <f t="shared" si="204"/>
        <v>0</v>
      </c>
      <c r="AK27" s="5">
        <f t="shared" si="205"/>
        <v>1.7999999999999999E-2</v>
      </c>
      <c r="AL27" s="5">
        <f t="shared" si="57"/>
        <v>0</v>
      </c>
      <c r="AM27" s="5">
        <f t="shared" si="58"/>
        <v>-12.324019509193507</v>
      </c>
      <c r="AN27" s="5">
        <f t="shared" si="59"/>
        <v>0</v>
      </c>
      <c r="AO27" s="5">
        <f t="shared" si="60"/>
        <v>1135.6364352668784</v>
      </c>
      <c r="AP27" s="5">
        <f t="shared" si="61"/>
        <v>0</v>
      </c>
      <c r="AQ27" s="5">
        <f t="shared" si="62"/>
        <v>-2.3007715597952647E-2</v>
      </c>
      <c r="AR27" s="5">
        <f t="shared" si="63"/>
        <v>0</v>
      </c>
      <c r="AS27" s="5">
        <f t="shared" si="206"/>
        <v>-12.324019509193507</v>
      </c>
      <c r="AT27" s="5">
        <f t="shared" si="207"/>
        <v>-2.8532468361162189</v>
      </c>
      <c r="AU27" s="5">
        <f t="shared" si="208"/>
        <v>3130.128359568354</v>
      </c>
      <c r="AV27" s="5">
        <f t="shared" si="209"/>
        <v>3.6499999999999998E-4</v>
      </c>
      <c r="AW27" s="5">
        <f t="shared" si="210"/>
        <v>-2.3007715597952647E-2</v>
      </c>
      <c r="AX27" s="5">
        <f t="shared" si="211"/>
        <v>0</v>
      </c>
      <c r="AY27" s="5">
        <f t="shared" si="212"/>
        <v>6.8914493524897003</v>
      </c>
      <c r="AZ27" s="5">
        <f t="shared" si="213"/>
        <v>0.11</v>
      </c>
      <c r="BA27" s="5">
        <f t="shared" si="214"/>
        <v>-203.13061548487212</v>
      </c>
      <c r="BB27" s="5">
        <f t="shared" si="215"/>
        <v>0</v>
      </c>
      <c r="BC27" s="5">
        <f t="shared" si="216"/>
        <v>-3.1451758145441371E-2</v>
      </c>
      <c r="BD27" s="5">
        <f t="shared" si="217"/>
        <v>0</v>
      </c>
    </row>
    <row r="28" spans="1:56">
      <c r="A28" t="str">
        <f t="shared" si="38"/>
        <v>PIPE.3132.T10</v>
      </c>
      <c r="B28" t="str">
        <f>IF( H28&gt;0, CONCATENATE(D28,"_",F28,"_",G28,"-",H28),CONCATENATE(D28,"_",F28,"_",G28) )</f>
        <v>SA3_XTD10_PIPE</v>
      </c>
      <c r="C28" s="43" t="s">
        <v>246</v>
      </c>
      <c r="D28" s="44" t="s">
        <v>247</v>
      </c>
      <c r="E28" s="44" t="s">
        <v>250</v>
      </c>
      <c r="F28" s="44" t="s">
        <v>245</v>
      </c>
      <c r="G28" s="44" t="s">
        <v>148</v>
      </c>
      <c r="H28" s="44"/>
      <c r="I28" s="43" t="s">
        <v>276</v>
      </c>
      <c r="J28" s="44" t="s">
        <v>42</v>
      </c>
      <c r="K28" s="44">
        <v>73</v>
      </c>
      <c r="L28" s="43" t="s">
        <v>202</v>
      </c>
      <c r="M28" s="35" t="s">
        <v>42</v>
      </c>
      <c r="N28" s="35" t="s">
        <v>42</v>
      </c>
      <c r="O28" s="38">
        <v>0</v>
      </c>
      <c r="P28" s="38">
        <v>0</v>
      </c>
      <c r="Q28" s="38">
        <v>212.35499999999999</v>
      </c>
      <c r="R28" s="38">
        <v>0</v>
      </c>
      <c r="S28" s="38">
        <v>0</v>
      </c>
      <c r="T28" s="38">
        <v>0</v>
      </c>
      <c r="U28" s="5">
        <f t="shared" si="40"/>
        <v>-3.5000000000000003E-2</v>
      </c>
      <c r="V28" s="5">
        <f t="shared" si="41"/>
        <v>0</v>
      </c>
      <c r="W28" s="5">
        <f t="shared" si="195"/>
        <v>212.35499999999999</v>
      </c>
      <c r="X28" s="5">
        <f t="shared" si="196"/>
        <v>0</v>
      </c>
      <c r="Y28" s="5">
        <f t="shared" si="197"/>
        <v>0</v>
      </c>
      <c r="Z28" s="5">
        <f t="shared" si="198"/>
        <v>0</v>
      </c>
      <c r="AA28" s="5">
        <f t="shared" ref="AA28" si="373">U28*COS(-0.018)+(W28-344.5)*SIN(-0.018)</f>
        <v>2.3434872269877038</v>
      </c>
      <c r="AB28" s="5">
        <f t="shared" si="199"/>
        <v>0</v>
      </c>
      <c r="AC28" s="5">
        <f t="shared" ref="AC28" si="374">-U28*SIN(-0.018)+(W28-344.5)*COS(0.018)+344.5</f>
        <v>212.37577694602345</v>
      </c>
      <c r="AD28" s="5">
        <f t="shared" si="200"/>
        <v>0</v>
      </c>
      <c r="AE28" s="5">
        <f t="shared" si="201"/>
        <v>-1.7999999999999999E-2</v>
      </c>
      <c r="AF28" s="5">
        <f t="shared" si="202"/>
        <v>0</v>
      </c>
      <c r="AG28" s="5">
        <f t="shared" ref="AG28" si="375">U28*COS(0.018)+(W28-339)*SIN(0.018)</f>
        <v>-2.3144812332072755</v>
      </c>
      <c r="AH28" s="5">
        <f t="shared" si="203"/>
        <v>0</v>
      </c>
      <c r="AI28" s="5">
        <f t="shared" ref="AI28" si="376">-U28*SIN(0.018)+(W28-339)*COS(0.018)+339</f>
        <v>212.37614590204129</v>
      </c>
      <c r="AJ28" s="5">
        <f t="shared" si="204"/>
        <v>0</v>
      </c>
      <c r="AK28" s="5">
        <f t="shared" si="205"/>
        <v>1.7999999999999999E-2</v>
      </c>
      <c r="AL28" s="5">
        <f t="shared" si="57"/>
        <v>0</v>
      </c>
      <c r="AM28" s="5">
        <f t="shared" si="58"/>
        <v>-12.359931384691226</v>
      </c>
      <c r="AN28" s="5">
        <f t="shared" si="59"/>
        <v>0</v>
      </c>
      <c r="AO28" s="5">
        <f t="shared" si="60"/>
        <v>1137.1970221235442</v>
      </c>
      <c r="AP28" s="5">
        <f t="shared" si="61"/>
        <v>0</v>
      </c>
      <c r="AQ28" s="5">
        <f t="shared" si="62"/>
        <v>-2.3007715597952647E-2</v>
      </c>
      <c r="AR28" s="5">
        <f t="shared" si="63"/>
        <v>0</v>
      </c>
      <c r="AS28" s="5">
        <f t="shared" si="206"/>
        <v>-12.359931384691226</v>
      </c>
      <c r="AT28" s="5">
        <f t="shared" si="207"/>
        <v>-2.853816642070401</v>
      </c>
      <c r="AU28" s="5">
        <f t="shared" si="208"/>
        <v>3131.6889463209955</v>
      </c>
      <c r="AV28" s="5">
        <f t="shared" si="209"/>
        <v>3.6499999999999998E-4</v>
      </c>
      <c r="AW28" s="5">
        <f t="shared" si="210"/>
        <v>-2.3007715597952647E-2</v>
      </c>
      <c r="AX28" s="5">
        <f t="shared" si="211"/>
        <v>0</v>
      </c>
      <c r="AY28" s="5">
        <f t="shared" si="212"/>
        <v>6.8423612520573593</v>
      </c>
      <c r="AZ28" s="5">
        <f t="shared" si="213"/>
        <v>0.11</v>
      </c>
      <c r="BA28" s="5">
        <f t="shared" si="214"/>
        <v>-201.57038750204526</v>
      </c>
      <c r="BB28" s="5">
        <f t="shared" si="215"/>
        <v>0</v>
      </c>
      <c r="BC28" s="5">
        <f t="shared" si="216"/>
        <v>-3.1451758145441371E-2</v>
      </c>
      <c r="BD28" s="5">
        <f t="shared" si="217"/>
        <v>0</v>
      </c>
    </row>
    <row r="29" spans="1:56">
      <c r="A29" t="str">
        <f t="shared" si="38"/>
        <v>PIPE.3135.T10</v>
      </c>
      <c r="B29" t="str">
        <f>IF( H29&gt;0, CONCATENATE(D29,"_",F29,"_",G29,"-",H29),CONCATENATE(D29,"_",F29,"_",G29) )</f>
        <v>SA3_XTD10_PIPE</v>
      </c>
      <c r="C29" s="43" t="s">
        <v>246</v>
      </c>
      <c r="D29" s="44" t="s">
        <v>247</v>
      </c>
      <c r="E29" s="44" t="s">
        <v>250</v>
      </c>
      <c r="F29" s="44" t="s">
        <v>245</v>
      </c>
      <c r="G29" s="44" t="s">
        <v>148</v>
      </c>
      <c r="H29" s="44"/>
      <c r="I29" s="43" t="s">
        <v>277</v>
      </c>
      <c r="J29" s="44" t="s">
        <v>42</v>
      </c>
      <c r="K29" s="44">
        <v>73</v>
      </c>
      <c r="L29" s="43" t="s">
        <v>202</v>
      </c>
      <c r="M29" s="35" t="s">
        <v>42</v>
      </c>
      <c r="N29" s="35" t="s">
        <v>42</v>
      </c>
      <c r="O29" s="38">
        <v>0</v>
      </c>
      <c r="P29" s="38">
        <v>0</v>
      </c>
      <c r="Q29" s="38">
        <v>215.85499999999999</v>
      </c>
      <c r="R29" s="38">
        <v>0</v>
      </c>
      <c r="S29" s="38">
        <v>0</v>
      </c>
      <c r="T29" s="38">
        <v>0</v>
      </c>
      <c r="U29" s="5">
        <f t="shared" si="40"/>
        <v>-3.5000000000000003E-2</v>
      </c>
      <c r="V29" s="5">
        <f t="shared" si="41"/>
        <v>0</v>
      </c>
      <c r="W29" s="5">
        <f t="shared" ref="W29" si="377">Q29</f>
        <v>215.85499999999999</v>
      </c>
      <c r="X29" s="5">
        <f t="shared" ref="X29" si="378">R29</f>
        <v>0</v>
      </c>
      <c r="Y29" s="5">
        <f t="shared" ref="Y29" si="379">S29</f>
        <v>0</v>
      </c>
      <c r="Z29" s="5">
        <f t="shared" ref="Z29" si="380">T29</f>
        <v>0</v>
      </c>
      <c r="AA29" s="5">
        <f t="shared" si="369"/>
        <v>2.2804906289325917</v>
      </c>
      <c r="AB29" s="5">
        <f t="shared" ref="AB29" si="381">V29</f>
        <v>0</v>
      </c>
      <c r="AC29" s="5">
        <f t="shared" si="370"/>
        <v>215.87520996133227</v>
      </c>
      <c r="AD29" s="5">
        <f t="shared" ref="AD29" si="382">R29</f>
        <v>0</v>
      </c>
      <c r="AE29" s="5">
        <f t="shared" ref="AE29" si="383">S29-0.018</f>
        <v>-1.7999999999999999E-2</v>
      </c>
      <c r="AF29" s="5">
        <f t="shared" ref="AF29" si="384">T29</f>
        <v>0</v>
      </c>
      <c r="AG29" s="5">
        <f t="shared" si="371"/>
        <v>-2.2514846351521633</v>
      </c>
      <c r="AH29" s="5">
        <f t="shared" ref="AH29" si="385">V29</f>
        <v>0</v>
      </c>
      <c r="AI29" s="5">
        <f t="shared" si="372"/>
        <v>215.87557891735014</v>
      </c>
      <c r="AJ29" s="5">
        <f t="shared" ref="AJ29" si="386">R29</f>
        <v>0</v>
      </c>
      <c r="AK29" s="5">
        <f t="shared" ref="AK29" si="387">S29+0.018</f>
        <v>1.7999999999999999E-2</v>
      </c>
      <c r="AL29" s="5">
        <f t="shared" si="57"/>
        <v>0</v>
      </c>
      <c r="AM29" s="5">
        <f t="shared" si="58"/>
        <v>-12.440451284910324</v>
      </c>
      <c r="AN29" s="5">
        <f t="shared" si="59"/>
        <v>0</v>
      </c>
      <c r="AO29" s="5">
        <f t="shared" si="60"/>
        <v>1140.6960957931988</v>
      </c>
      <c r="AP29" s="5">
        <f t="shared" si="61"/>
        <v>0</v>
      </c>
      <c r="AQ29" s="5">
        <f t="shared" si="62"/>
        <v>-2.3007715597952647E-2</v>
      </c>
      <c r="AR29" s="5">
        <f t="shared" si="63"/>
        <v>0</v>
      </c>
      <c r="AS29" s="5">
        <f t="shared" ref="AS29" si="388">AM29</f>
        <v>-12.440451284910324</v>
      </c>
      <c r="AT29" s="5">
        <f t="shared" ref="AT29" si="389">AN29*COS(0.02092*PI()/180)-AO29*SIN(0.02092*PI()/180)-2.4386</f>
        <v>-2.8550942338959211</v>
      </c>
      <c r="AU29" s="5">
        <f t="shared" ref="AU29" si="390">AN29*SIN(0.02092*PI()/180)+AO29*COS(0.02092*PI()/180)+1994.492</f>
        <v>3135.188019757411</v>
      </c>
      <c r="AV29" s="5">
        <f t="shared" ref="AV29" si="391">AP29+0.000365</f>
        <v>3.6499999999999998E-4</v>
      </c>
      <c r="AW29" s="5">
        <f t="shared" ref="AW29" si="392">AQ29</f>
        <v>-2.3007715597952647E-2</v>
      </c>
      <c r="AX29" s="5">
        <f t="shared" ref="AX29" si="393">AR29</f>
        <v>0</v>
      </c>
      <c r="AY29" s="5">
        <f t="shared" ref="AY29" si="394">(AM29+17.5)*COS(-0.483808*PI()/180)+(AO29-1338.818)*SIN(-0.483808*PI()/180)</f>
        <v>6.7322982466036834</v>
      </c>
      <c r="AZ29" s="5">
        <f t="shared" ref="AZ29" si="395">AN29+0.11</f>
        <v>0.11</v>
      </c>
      <c r="BA29" s="5">
        <f t="shared" ref="BA29" si="396">-(AM29+17.5)*SIN(-0.483808*PI()/180)+(AO29-1338.818)*COS(-0.483808*PI()/180)</f>
        <v>-198.07211848225398</v>
      </c>
      <c r="BB29" s="5">
        <f t="shared" ref="BB29" si="397">AP29</f>
        <v>0</v>
      </c>
      <c r="BC29" s="5">
        <f t="shared" ref="BC29" si="398">AQ29-0.483808*PI()/180</f>
        <v>-3.1451758145441371E-2</v>
      </c>
      <c r="BD29" s="5">
        <f t="shared" ref="BD29" si="399">AR29</f>
        <v>0</v>
      </c>
    </row>
    <row r="30" spans="1:56">
      <c r="A30" s="51" t="str">
        <f t="shared" si="38"/>
        <v>DPS.3138.T10</v>
      </c>
      <c r="B30" t="str">
        <f t="shared" si="368"/>
        <v>SA3_XTD10_DPS</v>
      </c>
      <c r="C30" s="43" t="s">
        <v>246</v>
      </c>
      <c r="D30" s="44" t="s">
        <v>247</v>
      </c>
      <c r="E30" s="44" t="s">
        <v>245</v>
      </c>
      <c r="F30" s="44" t="s">
        <v>245</v>
      </c>
      <c r="G30" s="44" t="s">
        <v>113</v>
      </c>
      <c r="H30" s="44"/>
      <c r="I30" s="43" t="s">
        <v>205</v>
      </c>
      <c r="J30" s="44" t="s">
        <v>42</v>
      </c>
      <c r="K30" s="44">
        <v>74</v>
      </c>
      <c r="L30" s="43" t="s">
        <v>205</v>
      </c>
      <c r="M30" s="35" t="s">
        <v>42</v>
      </c>
      <c r="N30" s="35" t="s">
        <v>42</v>
      </c>
      <c r="O30" s="38">
        <v>0</v>
      </c>
      <c r="P30" s="38">
        <v>0</v>
      </c>
      <c r="Q30" s="38">
        <v>219.10499999999988</v>
      </c>
      <c r="R30" s="38">
        <v>0</v>
      </c>
      <c r="S30" s="38">
        <v>0</v>
      </c>
      <c r="T30" s="38">
        <v>0</v>
      </c>
      <c r="U30" s="5">
        <f t="shared" si="40"/>
        <v>-3.5000000000000003E-2</v>
      </c>
      <c r="V30" s="5">
        <f t="shared" si="41"/>
        <v>0</v>
      </c>
      <c r="W30" s="5">
        <f t="shared" si="195"/>
        <v>219.10499999999988</v>
      </c>
      <c r="X30" s="5">
        <f t="shared" si="196"/>
        <v>0</v>
      </c>
      <c r="Y30" s="5">
        <f t="shared" si="197"/>
        <v>0</v>
      </c>
      <c r="Z30" s="5">
        <f t="shared" si="198"/>
        <v>0</v>
      </c>
      <c r="AA30" s="5">
        <f t="shared" si="369"/>
        <v>2.2219937878814182</v>
      </c>
      <c r="AB30" s="5">
        <f t="shared" si="199"/>
        <v>0</v>
      </c>
      <c r="AC30" s="5">
        <f t="shared" si="370"/>
        <v>219.1246834755475</v>
      </c>
      <c r="AD30" s="5">
        <f t="shared" si="200"/>
        <v>0</v>
      </c>
      <c r="AE30" s="5">
        <f t="shared" si="201"/>
        <v>-1.7999999999999999E-2</v>
      </c>
      <c r="AF30" s="5">
        <f t="shared" si="202"/>
        <v>0</v>
      </c>
      <c r="AG30" s="5">
        <f t="shared" si="371"/>
        <v>-2.1929877941009903</v>
      </c>
      <c r="AH30" s="5">
        <f t="shared" si="203"/>
        <v>0</v>
      </c>
      <c r="AI30" s="5">
        <f t="shared" si="372"/>
        <v>219.12505243156536</v>
      </c>
      <c r="AJ30" s="5">
        <f t="shared" si="204"/>
        <v>0</v>
      </c>
      <c r="AK30" s="5">
        <f t="shared" si="205"/>
        <v>1.7999999999999999E-2</v>
      </c>
      <c r="AL30" s="5">
        <f t="shared" si="57"/>
        <v>0</v>
      </c>
      <c r="AM30" s="5">
        <f t="shared" si="58"/>
        <v>-12.515219763685195</v>
      </c>
      <c r="AN30" s="5">
        <f t="shared" si="59"/>
        <v>0</v>
      </c>
      <c r="AO30" s="5">
        <f t="shared" si="60"/>
        <v>1143.9452356293064</v>
      </c>
      <c r="AP30" s="5">
        <f t="shared" si="61"/>
        <v>0</v>
      </c>
      <c r="AQ30" s="5">
        <f t="shared" si="62"/>
        <v>-2.3007715597952647E-2</v>
      </c>
      <c r="AR30" s="5">
        <f t="shared" si="63"/>
        <v>0</v>
      </c>
      <c r="AS30" s="5">
        <f t="shared" si="206"/>
        <v>-12.515219763685195</v>
      </c>
      <c r="AT30" s="5">
        <f t="shared" si="207"/>
        <v>-2.8562805691624753</v>
      </c>
      <c r="AU30" s="5">
        <f t="shared" si="208"/>
        <v>3138.4371593769392</v>
      </c>
      <c r="AV30" s="5">
        <f t="shared" si="209"/>
        <v>3.6499999999999998E-4</v>
      </c>
      <c r="AW30" s="5">
        <f t="shared" si="210"/>
        <v>-2.3007715597952647E-2</v>
      </c>
      <c r="AX30" s="5">
        <f t="shared" si="211"/>
        <v>0</v>
      </c>
      <c r="AY30" s="5">
        <f t="shared" si="212"/>
        <v>6.6300968843967061</v>
      </c>
      <c r="AZ30" s="5">
        <f t="shared" si="213"/>
        <v>0.11</v>
      </c>
      <c r="BA30" s="5">
        <f t="shared" si="214"/>
        <v>-194.82372582101942</v>
      </c>
      <c r="BB30" s="5">
        <f t="shared" si="215"/>
        <v>0</v>
      </c>
      <c r="BC30" s="5">
        <f t="shared" si="216"/>
        <v>-3.1451758145441371E-2</v>
      </c>
      <c r="BD30" s="5">
        <f t="shared" si="217"/>
        <v>0</v>
      </c>
    </row>
    <row r="31" spans="1:56">
      <c r="A31" s="51" t="str">
        <f t="shared" si="38"/>
        <v>PES.3142.T10</v>
      </c>
      <c r="B31" t="str">
        <f t="shared" si="368"/>
        <v>SA3_XTD10_PES</v>
      </c>
      <c r="C31" s="43" t="s">
        <v>246</v>
      </c>
      <c r="D31" s="44" t="s">
        <v>247</v>
      </c>
      <c r="E31" s="44" t="s">
        <v>245</v>
      </c>
      <c r="F31" s="44" t="s">
        <v>245</v>
      </c>
      <c r="G31" s="44" t="s">
        <v>70</v>
      </c>
      <c r="H31" s="44"/>
      <c r="I31" s="43" t="s">
        <v>206</v>
      </c>
      <c r="J31" s="44" t="s">
        <v>42</v>
      </c>
      <c r="K31" s="44">
        <v>74</v>
      </c>
      <c r="L31" s="43" t="s">
        <v>206</v>
      </c>
      <c r="M31" s="35" t="s">
        <v>42</v>
      </c>
      <c r="N31" s="35" t="s">
        <v>42</v>
      </c>
      <c r="O31" s="38">
        <v>0</v>
      </c>
      <c r="P31" s="38">
        <v>0</v>
      </c>
      <c r="Q31" s="38">
        <v>222.90499999999989</v>
      </c>
      <c r="R31" s="38">
        <v>0</v>
      </c>
      <c r="S31" s="38">
        <v>0</v>
      </c>
      <c r="T31" s="38">
        <v>0</v>
      </c>
      <c r="U31" s="5">
        <f t="shared" si="40"/>
        <v>-3.5000000000000003E-2</v>
      </c>
      <c r="V31" s="5">
        <f t="shared" si="41"/>
        <v>0</v>
      </c>
      <c r="W31" s="5">
        <f t="shared" si="195"/>
        <v>222.90499999999989</v>
      </c>
      <c r="X31" s="5">
        <f t="shared" si="196"/>
        <v>0</v>
      </c>
      <c r="Y31" s="5">
        <f t="shared" si="197"/>
        <v>0</v>
      </c>
      <c r="Z31" s="5">
        <f t="shared" si="198"/>
        <v>0</v>
      </c>
      <c r="AA31" s="5">
        <f t="shared" si="369"/>
        <v>2.1535974814215821</v>
      </c>
      <c r="AB31" s="5">
        <f t="shared" si="199"/>
        <v>0</v>
      </c>
      <c r="AC31" s="5">
        <f t="shared" si="370"/>
        <v>222.92406789216855</v>
      </c>
      <c r="AD31" s="5">
        <f t="shared" si="200"/>
        <v>0</v>
      </c>
      <c r="AE31" s="5">
        <f t="shared" si="201"/>
        <v>-1.7999999999999999E-2</v>
      </c>
      <c r="AF31" s="5">
        <f t="shared" si="202"/>
        <v>0</v>
      </c>
      <c r="AG31" s="5">
        <f t="shared" si="371"/>
        <v>-2.1245914876411542</v>
      </c>
      <c r="AH31" s="5">
        <f t="shared" si="203"/>
        <v>0</v>
      </c>
      <c r="AI31" s="5">
        <f t="shared" si="372"/>
        <v>222.92443684818639</v>
      </c>
      <c r="AJ31" s="5">
        <f t="shared" si="204"/>
        <v>0</v>
      </c>
      <c r="AK31" s="5">
        <f t="shared" si="205"/>
        <v>1.7999999999999999E-2</v>
      </c>
      <c r="AL31" s="5">
        <f t="shared" si="57"/>
        <v>0</v>
      </c>
      <c r="AM31" s="5">
        <f t="shared" si="58"/>
        <v>-12.602641369637357</v>
      </c>
      <c r="AN31" s="5">
        <f t="shared" si="59"/>
        <v>0</v>
      </c>
      <c r="AO31" s="5">
        <f t="shared" si="60"/>
        <v>1147.7442298992169</v>
      </c>
      <c r="AP31" s="5">
        <f t="shared" si="61"/>
        <v>0</v>
      </c>
      <c r="AQ31" s="5">
        <f t="shared" si="62"/>
        <v>-2.3007715597952647E-2</v>
      </c>
      <c r="AR31" s="5">
        <f t="shared" si="63"/>
        <v>0</v>
      </c>
      <c r="AS31" s="5">
        <f t="shared" si="206"/>
        <v>-12.602641369637357</v>
      </c>
      <c r="AT31" s="5">
        <f t="shared" si="207"/>
        <v>-2.8576676688587543</v>
      </c>
      <c r="AU31" s="5">
        <f t="shared" si="208"/>
        <v>3142.2361533936191</v>
      </c>
      <c r="AV31" s="5">
        <f t="shared" si="209"/>
        <v>3.6499999999999998E-4</v>
      </c>
      <c r="AW31" s="5">
        <f t="shared" si="210"/>
        <v>-2.3007715597952647E-2</v>
      </c>
      <c r="AX31" s="5">
        <f t="shared" si="211"/>
        <v>0</v>
      </c>
      <c r="AY31" s="5">
        <f t="shared" si="212"/>
        <v>6.5105999070470029</v>
      </c>
      <c r="AZ31" s="5">
        <f t="shared" si="213"/>
        <v>0.11</v>
      </c>
      <c r="BA31" s="5">
        <f t="shared" si="214"/>
        <v>-191.02560517096043</v>
      </c>
      <c r="BB31" s="5">
        <f t="shared" si="215"/>
        <v>0</v>
      </c>
      <c r="BC31" s="5">
        <f t="shared" si="216"/>
        <v>-3.1451758145441371E-2</v>
      </c>
      <c r="BD31" s="5">
        <f t="shared" si="217"/>
        <v>0</v>
      </c>
    </row>
    <row r="32" spans="1:56">
      <c r="A32" t="str">
        <f t="shared" si="38"/>
        <v>DPS-T5.3144.T10</v>
      </c>
      <c r="B32" t="str">
        <f t="shared" ref="B32" si="400">IF( H32&gt;0, CONCATENATE(D32,"_",F32,"_",G32,"-",H32),CONCATENATE(D32,"_",F32,"_",G32) )</f>
        <v>SA3_XTD10_DPS-T5</v>
      </c>
      <c r="C32" s="43" t="s">
        <v>246</v>
      </c>
      <c r="D32" s="44" t="s">
        <v>247</v>
      </c>
      <c r="E32" s="44" t="s">
        <v>245</v>
      </c>
      <c r="F32" s="44" t="s">
        <v>245</v>
      </c>
      <c r="G32" s="44" t="s">
        <v>113</v>
      </c>
      <c r="H32" s="44" t="s">
        <v>183</v>
      </c>
      <c r="I32" s="43" t="s">
        <v>71</v>
      </c>
      <c r="J32" s="44" t="s">
        <v>42</v>
      </c>
      <c r="K32" s="44">
        <v>73</v>
      </c>
      <c r="L32" s="43" t="s">
        <v>71</v>
      </c>
      <c r="M32" s="35" t="s">
        <v>42</v>
      </c>
      <c r="N32" s="35" t="s">
        <v>42</v>
      </c>
      <c r="O32" s="38">
        <v>0</v>
      </c>
      <c r="P32" s="38">
        <v>0</v>
      </c>
      <c r="Q32" s="38">
        <v>224.25544999999991</v>
      </c>
      <c r="R32" s="38">
        <v>0</v>
      </c>
      <c r="S32" s="38">
        <v>0</v>
      </c>
      <c r="T32" s="38">
        <v>0</v>
      </c>
      <c r="U32" s="5">
        <f t="shared" si="40"/>
        <v>-3.5000000000000003E-2</v>
      </c>
      <c r="V32" s="5">
        <f t="shared" si="41"/>
        <v>0</v>
      </c>
      <c r="W32" s="5">
        <f t="shared" si="195"/>
        <v>224.25544999999991</v>
      </c>
      <c r="X32" s="5">
        <f t="shared" si="196"/>
        <v>0</v>
      </c>
      <c r="Y32" s="5">
        <f t="shared" si="197"/>
        <v>0</v>
      </c>
      <c r="Z32" s="5">
        <f t="shared" si="198"/>
        <v>0</v>
      </c>
      <c r="AA32" s="5">
        <f t="shared" ref="AA32" si="401">U32*COS(-0.018)+(W32-344.5)*SIN(-0.018)</f>
        <v>2.1292906940377172</v>
      </c>
      <c r="AB32" s="5">
        <f t="shared" si="199"/>
        <v>0</v>
      </c>
      <c r="AC32" s="5">
        <f t="shared" ref="AC32" si="402">-U32*SIN(-0.018)+(W32-344.5)*COS(0.018)+344.5</f>
        <v>224.27429912517539</v>
      </c>
      <c r="AD32" s="5">
        <f t="shared" si="200"/>
        <v>0</v>
      </c>
      <c r="AE32" s="5">
        <f t="shared" si="201"/>
        <v>-1.7999999999999999E-2</v>
      </c>
      <c r="AF32" s="5">
        <f t="shared" si="202"/>
        <v>0</v>
      </c>
      <c r="AG32" s="5">
        <f t="shared" ref="AG32" si="403">U32*COS(0.018)+(W32-339)*SIN(0.018)</f>
        <v>-2.1002847002572893</v>
      </c>
      <c r="AH32" s="5">
        <f t="shared" si="203"/>
        <v>0</v>
      </c>
      <c r="AI32" s="5">
        <f t="shared" ref="AI32" si="404">-U32*SIN(0.018)+(W32-339)*COS(0.018)+339</f>
        <v>224.27466808119323</v>
      </c>
      <c r="AJ32" s="5">
        <f t="shared" si="204"/>
        <v>0</v>
      </c>
      <c r="AK32" s="5">
        <f t="shared" si="205"/>
        <v>1.7999999999999999E-2</v>
      </c>
      <c r="AL32" s="5">
        <f t="shared" si="57"/>
        <v>0</v>
      </c>
      <c r="AM32" s="5">
        <f t="shared" si="58"/>
        <v>-12.63370939799475</v>
      </c>
      <c r="AN32" s="5">
        <f t="shared" si="59"/>
        <v>0</v>
      </c>
      <c r="AO32" s="5">
        <f t="shared" si="60"/>
        <v>1149.0943224812695</v>
      </c>
      <c r="AP32" s="5">
        <f t="shared" si="61"/>
        <v>0</v>
      </c>
      <c r="AQ32" s="5">
        <f t="shared" si="62"/>
        <v>-2.3007715597952647E-2</v>
      </c>
      <c r="AR32" s="5">
        <f t="shared" si="63"/>
        <v>0</v>
      </c>
      <c r="AS32" s="5">
        <f t="shared" si="206"/>
        <v>-12.63370939799475</v>
      </c>
      <c r="AT32" s="5">
        <f t="shared" si="207"/>
        <v>-2.8581606185389754</v>
      </c>
      <c r="AU32" s="5">
        <f t="shared" si="208"/>
        <v>3143.5862458856782</v>
      </c>
      <c r="AV32" s="5">
        <f t="shared" si="209"/>
        <v>3.6499999999999998E-4</v>
      </c>
      <c r="AW32" s="5">
        <f t="shared" si="210"/>
        <v>-2.3007715597952647E-2</v>
      </c>
      <c r="AX32" s="5">
        <f t="shared" si="211"/>
        <v>0</v>
      </c>
      <c r="AY32" s="5">
        <f t="shared" si="212"/>
        <v>6.4681328825570317</v>
      </c>
      <c r="AZ32" s="5">
        <f t="shared" si="213"/>
        <v>0.11</v>
      </c>
      <c r="BA32" s="5">
        <f t="shared" si="214"/>
        <v>-189.67582305731003</v>
      </c>
      <c r="BB32" s="5">
        <f t="shared" si="215"/>
        <v>0</v>
      </c>
      <c r="BC32" s="5">
        <f t="shared" si="216"/>
        <v>-3.1451758145441371E-2</v>
      </c>
      <c r="BD32" s="5">
        <f t="shared" si="217"/>
        <v>0</v>
      </c>
    </row>
    <row r="33" spans="1:56">
      <c r="A33" t="str">
        <f t="shared" si="38"/>
        <v>DPS-T6.3145.T10</v>
      </c>
      <c r="B33" t="str">
        <f t="shared" si="368"/>
        <v>SA3_XTD10_DPS-T6</v>
      </c>
      <c r="C33" s="43" t="s">
        <v>246</v>
      </c>
      <c r="D33" s="44" t="s">
        <v>247</v>
      </c>
      <c r="E33" s="44" t="s">
        <v>245</v>
      </c>
      <c r="F33" s="44" t="s">
        <v>245</v>
      </c>
      <c r="G33" s="44" t="s">
        <v>113</v>
      </c>
      <c r="H33" s="44" t="s">
        <v>184</v>
      </c>
      <c r="I33" s="43" t="s">
        <v>71</v>
      </c>
      <c r="J33" s="44" t="s">
        <v>42</v>
      </c>
      <c r="K33" s="44">
        <v>73</v>
      </c>
      <c r="L33" s="43" t="s">
        <v>71</v>
      </c>
      <c r="M33" s="35" t="s">
        <v>42</v>
      </c>
      <c r="N33" s="35" t="s">
        <v>42</v>
      </c>
      <c r="O33" s="38">
        <v>0</v>
      </c>
      <c r="P33" s="38">
        <v>0</v>
      </c>
      <c r="Q33" s="38">
        <v>225.30396999999991</v>
      </c>
      <c r="R33" s="38">
        <v>0</v>
      </c>
      <c r="S33" s="38">
        <v>0</v>
      </c>
      <c r="T33" s="38">
        <v>0</v>
      </c>
      <c r="U33" s="5">
        <f t="shared" si="40"/>
        <v>-3.5000000000000003E-2</v>
      </c>
      <c r="V33" s="5">
        <f t="shared" si="41"/>
        <v>0</v>
      </c>
      <c r="W33" s="5">
        <f t="shared" ref="W33" si="405">Q33</f>
        <v>225.30396999999991</v>
      </c>
      <c r="X33" s="5">
        <f t="shared" ref="X33" si="406">R33</f>
        <v>0</v>
      </c>
      <c r="Y33" s="5">
        <f t="shared" ref="Y33" si="407">S33</f>
        <v>0</v>
      </c>
      <c r="Z33" s="5">
        <f t="shared" ref="Z33" si="408">T33</f>
        <v>0</v>
      </c>
      <c r="AA33" s="5">
        <f t="shared" si="369"/>
        <v>2.1104183531826473</v>
      </c>
      <c r="AB33" s="5">
        <f t="shared" ref="AB33" si="409">V33</f>
        <v>0</v>
      </c>
      <c r="AC33" s="5">
        <f t="shared" si="370"/>
        <v>225.32264926952155</v>
      </c>
      <c r="AD33" s="5">
        <f t="shared" ref="AD33" si="410">R33</f>
        <v>0</v>
      </c>
      <c r="AE33" s="5">
        <f t="shared" ref="AE33" si="411">S33-0.018</f>
        <v>-1.7999999999999999E-2</v>
      </c>
      <c r="AF33" s="5">
        <f t="shared" ref="AF33" si="412">T33</f>
        <v>0</v>
      </c>
      <c r="AG33" s="5">
        <f t="shared" si="371"/>
        <v>-2.0814123594022189</v>
      </c>
      <c r="AH33" s="5">
        <f t="shared" ref="AH33" si="413">V33</f>
        <v>0</v>
      </c>
      <c r="AI33" s="5">
        <f t="shared" si="372"/>
        <v>225.32301822553939</v>
      </c>
      <c r="AJ33" s="5">
        <f t="shared" ref="AJ33" si="414">R33</f>
        <v>0</v>
      </c>
      <c r="AK33" s="5">
        <f t="shared" ref="AK33" si="415">S33+0.018</f>
        <v>1.7999999999999999E-2</v>
      </c>
      <c r="AL33" s="5">
        <f t="shared" si="57"/>
        <v>0</v>
      </c>
      <c r="AM33" s="5">
        <f t="shared" si="58"/>
        <v>-12.657831319645529</v>
      </c>
      <c r="AN33" s="5">
        <f t="shared" si="59"/>
        <v>0</v>
      </c>
      <c r="AO33" s="5">
        <f t="shared" si="60"/>
        <v>1150.1425649738712</v>
      </c>
      <c r="AP33" s="5">
        <f t="shared" si="61"/>
        <v>0</v>
      </c>
      <c r="AQ33" s="5">
        <f t="shared" si="62"/>
        <v>-2.3007715597952647E-2</v>
      </c>
      <c r="AR33" s="5">
        <f t="shared" si="63"/>
        <v>0</v>
      </c>
      <c r="AS33" s="5">
        <f t="shared" ref="AS33" si="416">AM33</f>
        <v>-12.657831319645529</v>
      </c>
      <c r="AT33" s="5">
        <f t="shared" ref="AT33" si="417">AN33*COS(0.02092*PI()/180)-AO33*SIN(0.02092*PI()/180)-2.4386</f>
        <v>-2.8585433558478024</v>
      </c>
      <c r="AU33" s="5">
        <f t="shared" ref="AU33" si="418">AN33*SIN(0.02092*PI()/180)+AO33*COS(0.02092*PI()/180)+1994.492</f>
        <v>3144.6344883084066</v>
      </c>
      <c r="AV33" s="5">
        <f t="shared" ref="AV33" si="419">AP33+0.000365</f>
        <v>3.6499999999999998E-4</v>
      </c>
      <c r="AW33" s="5">
        <f t="shared" ref="AW33" si="420">AQ33</f>
        <v>-2.3007715597952647E-2</v>
      </c>
      <c r="AX33" s="5">
        <f t="shared" ref="AX33" si="421">AR33</f>
        <v>0</v>
      </c>
      <c r="AY33" s="5">
        <f t="shared" ref="AY33" si="422">(AM33+17.5)*COS(-0.483808*PI()/180)+(AO33-1338.818)*SIN(-0.483808*PI()/180)</f>
        <v>6.4351605218489487</v>
      </c>
      <c r="AZ33" s="5">
        <f t="shared" ref="AZ33" si="423">AN33+0.11</f>
        <v>0.11</v>
      </c>
      <c r="BA33" s="5">
        <f t="shared" ref="BA33" si="424">-(AM33+17.5)*SIN(-0.483808*PI()/180)+(AO33-1338.818)*COS(-0.483808*PI()/180)</f>
        <v>-188.62782161941536</v>
      </c>
      <c r="BB33" s="5">
        <f t="shared" ref="BB33" si="425">AP33</f>
        <v>0</v>
      </c>
      <c r="BC33" s="5">
        <f t="shared" ref="BC33" si="426">AQ33-0.483808*PI()/180</f>
        <v>-3.1451758145441371E-2</v>
      </c>
      <c r="BD33" s="5">
        <f t="shared" ref="BD33" si="427">AR33</f>
        <v>0</v>
      </c>
    </row>
    <row r="34" spans="1:56">
      <c r="A34" t="str">
        <f t="shared" si="38"/>
        <v>DPS-C4.3146.T10</v>
      </c>
      <c r="B34" t="str">
        <f t="shared" ref="B34" si="428">IF( H34&gt;0, CONCATENATE(D34,"_",F34,"_",G34,"-",H34),CONCATENATE(D34,"_",F34,"_",G34) )</f>
        <v>SA3_XTD10_DPS-C4</v>
      </c>
      <c r="C34" s="43" t="s">
        <v>246</v>
      </c>
      <c r="D34" s="44" t="s">
        <v>247</v>
      </c>
      <c r="E34" s="44" t="s">
        <v>245</v>
      </c>
      <c r="F34" s="44" t="s">
        <v>245</v>
      </c>
      <c r="G34" s="44" t="s">
        <v>113</v>
      </c>
      <c r="H34" s="44" t="s">
        <v>185</v>
      </c>
      <c r="I34" s="43" t="s">
        <v>71</v>
      </c>
      <c r="J34" s="44" t="s">
        <v>42</v>
      </c>
      <c r="K34" s="44">
        <v>73</v>
      </c>
      <c r="L34" s="43" t="s">
        <v>71</v>
      </c>
      <c r="M34" s="35" t="s">
        <v>42</v>
      </c>
      <c r="N34" s="35" t="s">
        <v>42</v>
      </c>
      <c r="O34" s="38">
        <v>0</v>
      </c>
      <c r="P34" s="38">
        <v>0</v>
      </c>
      <c r="Q34" s="38">
        <v>226.2759999999999</v>
      </c>
      <c r="R34" s="38">
        <v>0</v>
      </c>
      <c r="S34" s="38">
        <v>0</v>
      </c>
      <c r="T34" s="38">
        <v>0</v>
      </c>
      <c r="U34" s="5">
        <f t="shared" si="40"/>
        <v>-3.5000000000000003E-2</v>
      </c>
      <c r="V34" s="5">
        <f t="shared" si="41"/>
        <v>0</v>
      </c>
      <c r="W34" s="5">
        <f t="shared" si="195"/>
        <v>226.2759999999999</v>
      </c>
      <c r="X34" s="5">
        <f t="shared" si="196"/>
        <v>0</v>
      </c>
      <c r="Y34" s="5">
        <f t="shared" si="197"/>
        <v>0</v>
      </c>
      <c r="Z34" s="5">
        <f t="shared" si="198"/>
        <v>0</v>
      </c>
      <c r="AA34" s="5">
        <f t="shared" ref="AA34" si="429">U34*COS(-0.018)+(W34-344.5)*SIN(-0.018)</f>
        <v>2.0929227579805016</v>
      </c>
      <c r="AB34" s="5">
        <f t="shared" si="199"/>
        <v>0</v>
      </c>
      <c r="AC34" s="5">
        <f t="shared" ref="AC34" si="430">-U34*SIN(-0.018)+(W34-344.5)*COS(0.018)+344.5</f>
        <v>226.29452180491316</v>
      </c>
      <c r="AD34" s="5">
        <f t="shared" si="200"/>
        <v>0</v>
      </c>
      <c r="AE34" s="5">
        <f t="shared" si="201"/>
        <v>-1.7999999999999999E-2</v>
      </c>
      <c r="AF34" s="5">
        <f t="shared" si="202"/>
        <v>0</v>
      </c>
      <c r="AG34" s="5">
        <f t="shared" ref="AG34" si="431">U34*COS(0.018)+(W34-339)*SIN(0.018)</f>
        <v>-2.0639167642000733</v>
      </c>
      <c r="AH34" s="5">
        <f t="shared" si="203"/>
        <v>0</v>
      </c>
      <c r="AI34" s="5">
        <f t="shared" ref="AI34" si="432">-U34*SIN(0.018)+(W34-339)*COS(0.018)+339</f>
        <v>226.294890760931</v>
      </c>
      <c r="AJ34" s="5">
        <f t="shared" si="204"/>
        <v>0</v>
      </c>
      <c r="AK34" s="5">
        <f t="shared" si="205"/>
        <v>1.7999999999999999E-2</v>
      </c>
      <c r="AL34" s="5">
        <f t="shared" si="57"/>
        <v>0</v>
      </c>
      <c r="AM34" s="5">
        <f t="shared" si="58"/>
        <v>-12.680193536391235</v>
      </c>
      <c r="AN34" s="5">
        <f t="shared" si="59"/>
        <v>0</v>
      </c>
      <c r="AO34" s="5">
        <f t="shared" si="60"/>
        <v>1151.114337710761</v>
      </c>
      <c r="AP34" s="5">
        <f t="shared" si="61"/>
        <v>0</v>
      </c>
      <c r="AQ34" s="5">
        <f t="shared" si="62"/>
        <v>-2.3007715597952647E-2</v>
      </c>
      <c r="AR34" s="5">
        <f t="shared" si="63"/>
        <v>0</v>
      </c>
      <c r="AS34" s="5">
        <f t="shared" si="206"/>
        <v>-12.680193536391235</v>
      </c>
      <c r="AT34" s="5">
        <f t="shared" si="207"/>
        <v>-2.8588981722998481</v>
      </c>
      <c r="AU34" s="5">
        <f t="shared" si="208"/>
        <v>3145.6062609805203</v>
      </c>
      <c r="AV34" s="5">
        <f t="shared" si="209"/>
        <v>3.6499999999999998E-4</v>
      </c>
      <c r="AW34" s="5">
        <f t="shared" si="210"/>
        <v>-2.3007715597952647E-2</v>
      </c>
      <c r="AX34" s="5">
        <f t="shared" si="211"/>
        <v>0</v>
      </c>
      <c r="AY34" s="5">
        <f t="shared" si="212"/>
        <v>6.4045935095086248</v>
      </c>
      <c r="AZ34" s="5">
        <f t="shared" si="213"/>
        <v>0.11</v>
      </c>
      <c r="BA34" s="5">
        <f t="shared" si="214"/>
        <v>-187.6562723521846</v>
      </c>
      <c r="BB34" s="5">
        <f t="shared" si="215"/>
        <v>0</v>
      </c>
      <c r="BC34" s="5">
        <f t="shared" si="216"/>
        <v>-3.1451758145441371E-2</v>
      </c>
      <c r="BD34" s="5">
        <f t="shared" si="217"/>
        <v>0</v>
      </c>
    </row>
    <row r="35" spans="1:56">
      <c r="A35" t="str">
        <f t="shared" si="38"/>
        <v>DPS-T7.3146.T10</v>
      </c>
      <c r="B35" t="str">
        <f t="shared" si="368"/>
        <v>SA3_XTD10_DPS-T7</v>
      </c>
      <c r="C35" s="43" t="s">
        <v>246</v>
      </c>
      <c r="D35" s="44" t="s">
        <v>247</v>
      </c>
      <c r="E35" s="44" t="s">
        <v>245</v>
      </c>
      <c r="F35" s="44" t="s">
        <v>245</v>
      </c>
      <c r="G35" s="44" t="s">
        <v>113</v>
      </c>
      <c r="H35" s="44" t="s">
        <v>186</v>
      </c>
      <c r="I35" s="43" t="s">
        <v>71</v>
      </c>
      <c r="J35" s="44" t="s">
        <v>42</v>
      </c>
      <c r="K35" s="44">
        <v>73</v>
      </c>
      <c r="L35" s="43" t="s">
        <v>71</v>
      </c>
      <c r="M35" s="35" t="s">
        <v>42</v>
      </c>
      <c r="N35" s="35" t="s">
        <v>42</v>
      </c>
      <c r="O35" s="38">
        <v>0</v>
      </c>
      <c r="P35" s="38">
        <v>0</v>
      </c>
      <c r="Q35" s="38">
        <v>227.08094999999989</v>
      </c>
      <c r="R35" s="38">
        <v>0</v>
      </c>
      <c r="S35" s="38">
        <v>0</v>
      </c>
      <c r="T35" s="38">
        <v>0</v>
      </c>
      <c r="U35" s="5">
        <f t="shared" si="40"/>
        <v>-3.5000000000000003E-2</v>
      </c>
      <c r="V35" s="5">
        <f t="shared" si="41"/>
        <v>0</v>
      </c>
      <c r="W35" s="5">
        <f t="shared" ref="W35" si="433">Q35</f>
        <v>227.08094999999989</v>
      </c>
      <c r="X35" s="5">
        <f t="shared" ref="X35" si="434">R35</f>
        <v>0</v>
      </c>
      <c r="Y35" s="5">
        <f t="shared" ref="Y35" si="435">S35</f>
        <v>0</v>
      </c>
      <c r="Z35" s="5">
        <f t="shared" ref="Z35" si="436">T35</f>
        <v>0</v>
      </c>
      <c r="AA35" s="5">
        <f t="shared" si="369"/>
        <v>2.0784344403792265</v>
      </c>
      <c r="AB35" s="5">
        <f t="shared" ref="AB35" si="437">V35</f>
        <v>0</v>
      </c>
      <c r="AC35" s="5">
        <f t="shared" si="370"/>
        <v>227.09934140653394</v>
      </c>
      <c r="AD35" s="5">
        <f t="shared" ref="AD35" si="438">R35</f>
        <v>0</v>
      </c>
      <c r="AE35" s="5">
        <f t="shared" ref="AE35" si="439">S35-0.018</f>
        <v>-1.7999999999999999E-2</v>
      </c>
      <c r="AF35" s="5">
        <f t="shared" ref="AF35" si="440">T35</f>
        <v>0</v>
      </c>
      <c r="AG35" s="5">
        <f t="shared" si="371"/>
        <v>-2.0494284465987986</v>
      </c>
      <c r="AH35" s="5">
        <f t="shared" ref="AH35" si="441">V35</f>
        <v>0</v>
      </c>
      <c r="AI35" s="5">
        <f t="shared" si="372"/>
        <v>227.0997103625518</v>
      </c>
      <c r="AJ35" s="5">
        <f t="shared" ref="AJ35" si="442">R35</f>
        <v>0</v>
      </c>
      <c r="AK35" s="5">
        <f t="shared" ref="AK35" si="443">S35+0.018</f>
        <v>1.7999999999999999E-2</v>
      </c>
      <c r="AL35" s="5">
        <f t="shared" si="57"/>
        <v>0</v>
      </c>
      <c r="AM35" s="5">
        <f t="shared" si="58"/>
        <v>-12.698711963157336</v>
      </c>
      <c r="AN35" s="5">
        <f t="shared" si="59"/>
        <v>0</v>
      </c>
      <c r="AO35" s="5">
        <f t="shared" si="60"/>
        <v>1151.9190746680149</v>
      </c>
      <c r="AP35" s="5">
        <f t="shared" si="61"/>
        <v>0</v>
      </c>
      <c r="AQ35" s="5">
        <f t="shared" si="62"/>
        <v>-2.3007715597952647E-2</v>
      </c>
      <c r="AR35" s="5">
        <f t="shared" si="63"/>
        <v>0</v>
      </c>
      <c r="AS35" s="5">
        <f t="shared" ref="AS35" si="444">AM35</f>
        <v>-12.698711963157336</v>
      </c>
      <c r="AT35" s="5">
        <f t="shared" ref="AT35" si="445">AN35*COS(0.02092*PI()/180)-AO35*SIN(0.02092*PI()/180)-2.4386</f>
        <v>-2.8591920001684059</v>
      </c>
      <c r="AU35" s="5">
        <f t="shared" ref="AU35" si="446">AN35*SIN(0.02092*PI()/180)+AO35*COS(0.02092*PI()/180)+1994.492</f>
        <v>3146.4109978841329</v>
      </c>
      <c r="AV35" s="5">
        <f t="shared" ref="AV35" si="447">AP35+0.000365</f>
        <v>3.6499999999999998E-4</v>
      </c>
      <c r="AW35" s="5">
        <f t="shared" ref="AW35" si="448">AQ35</f>
        <v>-2.3007715597952647E-2</v>
      </c>
      <c r="AX35" s="5">
        <f t="shared" ref="AX35" si="449">AR35</f>
        <v>0</v>
      </c>
      <c r="AY35" s="5">
        <f t="shared" ref="AY35" si="450">(AM35+17.5)*COS(-0.483808*PI()/180)+(AO35-1338.818)*SIN(-0.483808*PI()/180)</f>
        <v>6.3792805905829306</v>
      </c>
      <c r="AZ35" s="5">
        <f t="shared" ref="AZ35" si="451">AN35+0.11</f>
        <v>0.11</v>
      </c>
      <c r="BA35" s="5">
        <f t="shared" ref="BA35" si="452">-(AM35+17.5)*SIN(-0.483808*PI()/180)+(AO35-1338.818)*COS(-0.483808*PI()/180)</f>
        <v>-186.85172045290426</v>
      </c>
      <c r="BB35" s="5">
        <f t="shared" ref="BB35" si="453">AP35</f>
        <v>0</v>
      </c>
      <c r="BC35" s="5">
        <f t="shared" ref="BC35" si="454">AQ35-0.483808*PI()/180</f>
        <v>-3.1451758145441371E-2</v>
      </c>
      <c r="BD35" s="5">
        <f t="shared" ref="BD35" si="455">AR35</f>
        <v>0</v>
      </c>
    </row>
    <row r="36" spans="1:56">
      <c r="A36" t="str">
        <f t="shared" si="38"/>
        <v>DPS-C5.3147.T10</v>
      </c>
      <c r="B36" t="str">
        <f t="shared" ref="B36" si="456">IF( H36&gt;0, CONCATENATE(D36,"_",F36,"_",G36,"-",H36),CONCATENATE(D36,"_",F36,"_",G36) )</f>
        <v>SA3_XTD10_DPS-C5</v>
      </c>
      <c r="C36" s="43" t="s">
        <v>246</v>
      </c>
      <c r="D36" s="44" t="s">
        <v>247</v>
      </c>
      <c r="E36" s="44" t="s">
        <v>245</v>
      </c>
      <c r="F36" s="44" t="s">
        <v>245</v>
      </c>
      <c r="G36" s="44" t="s">
        <v>113</v>
      </c>
      <c r="H36" s="44" t="s">
        <v>187</v>
      </c>
      <c r="I36" s="43" t="s">
        <v>71</v>
      </c>
      <c r="J36" s="44" t="s">
        <v>42</v>
      </c>
      <c r="K36" s="44">
        <v>73</v>
      </c>
      <c r="L36" s="43" t="s">
        <v>71</v>
      </c>
      <c r="M36" s="35" t="s">
        <v>42</v>
      </c>
      <c r="N36" s="35" t="s">
        <v>42</v>
      </c>
      <c r="O36" s="38">
        <v>0</v>
      </c>
      <c r="P36" s="38">
        <v>0</v>
      </c>
      <c r="Q36" s="38">
        <v>227.88499999999991</v>
      </c>
      <c r="R36" s="38">
        <v>0</v>
      </c>
      <c r="S36" s="38">
        <v>0</v>
      </c>
      <c r="T36" s="38">
        <v>0</v>
      </c>
      <c r="U36" s="5">
        <f t="shared" si="40"/>
        <v>-3.5000000000000003E-2</v>
      </c>
      <c r="V36" s="5">
        <f t="shared" si="41"/>
        <v>0</v>
      </c>
      <c r="W36" s="5">
        <f t="shared" si="195"/>
        <v>227.88499999999991</v>
      </c>
      <c r="X36" s="5">
        <f t="shared" si="196"/>
        <v>0</v>
      </c>
      <c r="Y36" s="5">
        <f t="shared" si="197"/>
        <v>0</v>
      </c>
      <c r="Z36" s="5">
        <f t="shared" si="198"/>
        <v>0</v>
      </c>
      <c r="AA36" s="5">
        <f t="shared" ref="AA36" si="457">U36*COS(-0.018)+(W36-344.5)*SIN(-0.018)</f>
        <v>2.0639623219031655</v>
      </c>
      <c r="AB36" s="5">
        <f t="shared" si="199"/>
        <v>0</v>
      </c>
      <c r="AC36" s="5">
        <f t="shared" ref="AC36" si="458">-U36*SIN(-0.018)+(W36-344.5)*COS(0.018)+344.5</f>
        <v>227.90326115395084</v>
      </c>
      <c r="AD36" s="5">
        <f t="shared" si="200"/>
        <v>0</v>
      </c>
      <c r="AE36" s="5">
        <f t="shared" si="201"/>
        <v>-1.7999999999999999E-2</v>
      </c>
      <c r="AF36" s="5">
        <f t="shared" si="202"/>
        <v>0</v>
      </c>
      <c r="AG36" s="5">
        <f t="shared" ref="AG36" si="459">U36*COS(0.018)+(W36-339)*SIN(0.018)</f>
        <v>-2.0349563281227376</v>
      </c>
      <c r="AH36" s="5">
        <f t="shared" si="203"/>
        <v>0</v>
      </c>
      <c r="AI36" s="5">
        <f t="shared" ref="AI36" si="460">-U36*SIN(0.018)+(W36-339)*COS(0.018)+339</f>
        <v>227.9036301099687</v>
      </c>
      <c r="AJ36" s="5">
        <f t="shared" si="204"/>
        <v>0</v>
      </c>
      <c r="AK36" s="5">
        <f t="shared" si="205"/>
        <v>1.7999999999999999E-2</v>
      </c>
      <c r="AL36" s="5">
        <f t="shared" si="57"/>
        <v>0</v>
      </c>
      <c r="AM36" s="5">
        <f t="shared" si="58"/>
        <v>-12.717209684806242</v>
      </c>
      <c r="AN36" s="5">
        <f t="shared" si="59"/>
        <v>0</v>
      </c>
      <c r="AO36" s="5">
        <f t="shared" si="60"/>
        <v>1152.7229118634677</v>
      </c>
      <c r="AP36" s="5">
        <f t="shared" si="61"/>
        <v>0</v>
      </c>
      <c r="AQ36" s="5">
        <f t="shared" si="62"/>
        <v>-2.3007715597952647E-2</v>
      </c>
      <c r="AR36" s="5">
        <f t="shared" si="63"/>
        <v>0</v>
      </c>
      <c r="AS36" s="5">
        <f t="shared" si="206"/>
        <v>-12.717209684806242</v>
      </c>
      <c r="AT36" s="5">
        <f t="shared" si="207"/>
        <v>-2.8594854995133514</v>
      </c>
      <c r="AU36" s="5">
        <f t="shared" si="208"/>
        <v>3147.214835026004</v>
      </c>
      <c r="AV36" s="5">
        <f t="shared" si="209"/>
        <v>3.6499999999999998E-4</v>
      </c>
      <c r="AW36" s="5">
        <f t="shared" si="210"/>
        <v>-2.3007715597952647E-2</v>
      </c>
      <c r="AX36" s="5">
        <f t="shared" si="211"/>
        <v>0</v>
      </c>
      <c r="AY36" s="5">
        <f t="shared" si="212"/>
        <v>6.353995973572923</v>
      </c>
      <c r="AZ36" s="5">
        <f t="shared" si="213"/>
        <v>0.11</v>
      </c>
      <c r="BA36" s="5">
        <f t="shared" si="214"/>
        <v>-186.048068108515</v>
      </c>
      <c r="BB36" s="5">
        <f t="shared" si="215"/>
        <v>0</v>
      </c>
      <c r="BC36" s="5">
        <f t="shared" si="216"/>
        <v>-3.1451758145441371E-2</v>
      </c>
      <c r="BD36" s="5">
        <f t="shared" si="217"/>
        <v>0</v>
      </c>
    </row>
    <row r="37" spans="1:56">
      <c r="A37" t="str">
        <f t="shared" si="38"/>
        <v>DPS-T8.3148.T10</v>
      </c>
      <c r="B37" t="str">
        <f t="shared" si="368"/>
        <v>SA3_XTD10_DPS-T8</v>
      </c>
      <c r="C37" s="43" t="s">
        <v>246</v>
      </c>
      <c r="D37" s="44" t="s">
        <v>247</v>
      </c>
      <c r="E37" s="44" t="s">
        <v>245</v>
      </c>
      <c r="F37" s="44" t="s">
        <v>245</v>
      </c>
      <c r="G37" s="44" t="s">
        <v>113</v>
      </c>
      <c r="H37" s="44" t="s">
        <v>188</v>
      </c>
      <c r="I37" s="43" t="s">
        <v>71</v>
      </c>
      <c r="J37" s="44" t="s">
        <v>42</v>
      </c>
      <c r="K37" s="44">
        <v>73</v>
      </c>
      <c r="L37" s="43" t="s">
        <v>71</v>
      </c>
      <c r="M37" s="35" t="s">
        <v>42</v>
      </c>
      <c r="N37" s="35" t="s">
        <v>42</v>
      </c>
      <c r="O37" s="38">
        <v>0</v>
      </c>
      <c r="P37" s="38">
        <v>0</v>
      </c>
      <c r="Q37" s="38">
        <v>228.7935499999999</v>
      </c>
      <c r="R37" s="38">
        <v>0</v>
      </c>
      <c r="S37" s="38">
        <v>0</v>
      </c>
      <c r="T37" s="38">
        <v>0</v>
      </c>
      <c r="U37" s="5">
        <f t="shared" si="40"/>
        <v>-3.5000000000000003E-2</v>
      </c>
      <c r="V37" s="5">
        <f t="shared" si="41"/>
        <v>0</v>
      </c>
      <c r="W37" s="5">
        <f t="shared" ref="W37:W62" si="461">Q37</f>
        <v>228.7935499999999</v>
      </c>
      <c r="X37" s="5">
        <f t="shared" ref="X37:X62" si="462">R37</f>
        <v>0</v>
      </c>
      <c r="Y37" s="5">
        <f t="shared" ref="Y37:Y62" si="463">S37</f>
        <v>0</v>
      </c>
      <c r="Z37" s="5">
        <f t="shared" ref="Z37:Z62" si="464">T37</f>
        <v>0</v>
      </c>
      <c r="AA37" s="5">
        <f t="shared" si="369"/>
        <v>2.0476093049994595</v>
      </c>
      <c r="AB37" s="5">
        <f t="shared" ref="AB37:AB62" si="465">V37</f>
        <v>0</v>
      </c>
      <c r="AC37" s="5">
        <f t="shared" si="370"/>
        <v>228.81166397282482</v>
      </c>
      <c r="AD37" s="5">
        <f t="shared" ref="AD37:AD62" si="466">R37</f>
        <v>0</v>
      </c>
      <c r="AE37" s="5">
        <f t="shared" ref="AE37:AE62" si="467">S37-0.018</f>
        <v>-1.7999999999999999E-2</v>
      </c>
      <c r="AF37" s="5">
        <f t="shared" ref="AF37:AF62" si="468">T37</f>
        <v>0</v>
      </c>
      <c r="AG37" s="5">
        <f t="shared" si="371"/>
        <v>-2.0186033112190311</v>
      </c>
      <c r="AH37" s="5">
        <f t="shared" ref="AH37:AH62" si="469">V37</f>
        <v>0</v>
      </c>
      <c r="AI37" s="5">
        <f t="shared" si="372"/>
        <v>228.81203292884265</v>
      </c>
      <c r="AJ37" s="5">
        <f t="shared" ref="AJ37:AJ62" si="470">R37</f>
        <v>0</v>
      </c>
      <c r="AK37" s="5">
        <f t="shared" ref="AK37:AK62" si="471">S37+0.018</f>
        <v>1.7999999999999999E-2</v>
      </c>
      <c r="AL37" s="5">
        <f t="shared" si="57"/>
        <v>0</v>
      </c>
      <c r="AM37" s="5">
        <f t="shared" si="58"/>
        <v>-12.73811150061883</v>
      </c>
      <c r="AN37" s="5">
        <f t="shared" si="59"/>
        <v>0</v>
      </c>
      <c r="AO37" s="5">
        <f t="shared" si="60"/>
        <v>1153.6312214013435</v>
      </c>
      <c r="AP37" s="5">
        <f t="shared" si="61"/>
        <v>0</v>
      </c>
      <c r="AQ37" s="5">
        <f t="shared" si="62"/>
        <v>-2.3007715597952647E-2</v>
      </c>
      <c r="AR37" s="5">
        <f t="shared" si="63"/>
        <v>0</v>
      </c>
      <c r="AS37" s="5">
        <f t="shared" ref="AS37:AS62" si="472">AM37</f>
        <v>-12.73811150061883</v>
      </c>
      <c r="AT37" s="5">
        <f t="shared" ref="AT37:AT62" si="473">AN37*COS(0.02092*PI()/180)-AO37*SIN(0.02092*PI()/180)-2.4386</f>
        <v>-2.8598171440999449</v>
      </c>
      <c r="AU37" s="5">
        <f t="shared" ref="AU37:AU62" si="474">AN37*SIN(0.02092*PI()/180)+AO37*COS(0.02092*PI()/180)+1994.492</f>
        <v>3148.1231445033345</v>
      </c>
      <c r="AV37" s="5">
        <f t="shared" ref="AV37:AV62" si="475">AP37+0.000365</f>
        <v>3.6499999999999998E-4</v>
      </c>
      <c r="AW37" s="5">
        <f t="shared" ref="AW37:AW62" si="476">AQ37</f>
        <v>-2.3007715597952647E-2</v>
      </c>
      <c r="AX37" s="5">
        <f t="shared" ref="AX37:AX62" si="477">AR37</f>
        <v>0</v>
      </c>
      <c r="AY37" s="5">
        <f t="shared" ref="AY37:AY62" si="478">(AM37+17.5)*COS(-0.483808*PI()/180)+(AO37-1338.818)*SIN(-0.483808*PI()/180)</f>
        <v>6.3254251896857978</v>
      </c>
      <c r="AZ37" s="5">
        <f t="shared" ref="AZ37:AZ62" si="479">AN37+0.11</f>
        <v>0.11</v>
      </c>
      <c r="BA37" s="5">
        <f t="shared" ref="BA37:BA62" si="480">-(AM37+17.5)*SIN(-0.483808*PI()/180)+(AO37-1338.818)*COS(-0.483808*PI()/180)</f>
        <v>-185.1399674462487</v>
      </c>
      <c r="BB37" s="5">
        <f t="shared" ref="BB37:BB62" si="481">AP37</f>
        <v>0</v>
      </c>
      <c r="BC37" s="5">
        <f t="shared" ref="BC37:BC62" si="482">AQ37-0.483808*PI()/180</f>
        <v>-3.1451758145441371E-2</v>
      </c>
      <c r="BD37" s="5">
        <f t="shared" ref="BD37:BD62" si="483">AR37</f>
        <v>0</v>
      </c>
    </row>
    <row r="38" spans="1:56">
      <c r="A38" t="str">
        <f t="shared" ref="A38:A74" si="484">IF( H38="", CONCATENATE(G38,".",ROUND(AU38,0),".",C38),CONCATENATE(G38,"-",H38,".",ROUND(AU38,0),".",C38))</f>
        <v>DPS-C6.3149.T10</v>
      </c>
      <c r="B38" t="str">
        <f t="shared" si="368"/>
        <v>SA3_XTD10_DPS-C6</v>
      </c>
      <c r="C38" s="43" t="s">
        <v>246</v>
      </c>
      <c r="D38" s="44" t="s">
        <v>247</v>
      </c>
      <c r="E38" s="44" t="s">
        <v>245</v>
      </c>
      <c r="F38" s="44" t="s">
        <v>245</v>
      </c>
      <c r="G38" s="44" t="s">
        <v>113</v>
      </c>
      <c r="H38" s="44" t="s">
        <v>189</v>
      </c>
      <c r="I38" s="43" t="s">
        <v>71</v>
      </c>
      <c r="J38" s="44" t="s">
        <v>42</v>
      </c>
      <c r="K38" s="44">
        <v>73</v>
      </c>
      <c r="L38" s="43" t="s">
        <v>207</v>
      </c>
      <c r="M38" s="35" t="s">
        <v>42</v>
      </c>
      <c r="N38" s="35" t="s">
        <v>42</v>
      </c>
      <c r="O38" s="38">
        <v>0</v>
      </c>
      <c r="P38" s="38">
        <v>0</v>
      </c>
      <c r="Q38" s="38">
        <v>229.50699999999989</v>
      </c>
      <c r="R38" s="38">
        <v>0</v>
      </c>
      <c r="S38" s="38">
        <v>0</v>
      </c>
      <c r="T38" s="38">
        <v>0</v>
      </c>
      <c r="U38" s="5">
        <f t="shared" ref="U38:U74" si="485">O38-0.035</f>
        <v>-3.5000000000000003E-2</v>
      </c>
      <c r="V38" s="5">
        <f t="shared" ref="V38:V74" si="486">P38</f>
        <v>0</v>
      </c>
      <c r="W38" s="5">
        <f t="shared" si="461"/>
        <v>229.50699999999989</v>
      </c>
      <c r="X38" s="5">
        <f t="shared" si="462"/>
        <v>0</v>
      </c>
      <c r="Y38" s="5">
        <f t="shared" si="463"/>
        <v>0</v>
      </c>
      <c r="Z38" s="5">
        <f t="shared" si="464"/>
        <v>0</v>
      </c>
      <c r="AA38" s="5">
        <f t="shared" si="369"/>
        <v>2.0347678984616251</v>
      </c>
      <c r="AB38" s="5">
        <f t="shared" si="465"/>
        <v>0</v>
      </c>
      <c r="AC38" s="5">
        <f t="shared" si="370"/>
        <v>229.52499839704541</v>
      </c>
      <c r="AD38" s="5">
        <f t="shared" si="466"/>
        <v>0</v>
      </c>
      <c r="AE38" s="5">
        <f t="shared" si="467"/>
        <v>-1.7999999999999999E-2</v>
      </c>
      <c r="AF38" s="5">
        <f t="shared" si="468"/>
        <v>0</v>
      </c>
      <c r="AG38" s="5">
        <f t="shared" si="371"/>
        <v>-2.0057619046811972</v>
      </c>
      <c r="AH38" s="5">
        <f t="shared" si="469"/>
        <v>0</v>
      </c>
      <c r="AI38" s="5">
        <f t="shared" si="372"/>
        <v>229.52536735306325</v>
      </c>
      <c r="AJ38" s="5">
        <f t="shared" si="470"/>
        <v>0</v>
      </c>
      <c r="AK38" s="5">
        <f t="shared" si="471"/>
        <v>1.7999999999999999E-2</v>
      </c>
      <c r="AL38" s="5">
        <f t="shared" ref="AL38:AL74" si="487">T38</f>
        <v>0</v>
      </c>
      <c r="AM38" s="5">
        <f t="shared" ref="AM38:AM74" si="488">O38*COS(-1.318245*PI()/180)+(Q38+115.9)*SIN(-1.318245*PI()/180)-4.8082</f>
        <v>-12.75452490713635</v>
      </c>
      <c r="AN38" s="5">
        <f t="shared" ref="AN38:AN74" si="489">P38</f>
        <v>0</v>
      </c>
      <c r="AO38" s="5">
        <f t="shared" ref="AO38:AO74" si="490">-O38*SIN(-1.318245*PI()/180)+(Q38+115.9)*COS(-1.318245*PI()/180)+809.0289</f>
        <v>1154.3444825755191</v>
      </c>
      <c r="AP38" s="5">
        <f t="shared" ref="AP38:AP74" si="491">R38</f>
        <v>0</v>
      </c>
      <c r="AQ38" s="5">
        <f t="shared" ref="AQ38:AQ74" si="492">S38-1.318245*PI()/180</f>
        <v>-2.3007715597952647E-2</v>
      </c>
      <c r="AR38" s="5">
        <f t="shared" ref="AR38:AR74" si="493">T38</f>
        <v>0</v>
      </c>
      <c r="AS38" s="5">
        <f t="shared" si="472"/>
        <v>-12.75452490713635</v>
      </c>
      <c r="AT38" s="5">
        <f t="shared" si="473"/>
        <v>-2.860077572067921</v>
      </c>
      <c r="AU38" s="5">
        <f t="shared" si="474"/>
        <v>3148.8364056299661</v>
      </c>
      <c r="AV38" s="5">
        <f t="shared" si="475"/>
        <v>3.6499999999999998E-4</v>
      </c>
      <c r="AW38" s="5">
        <f t="shared" si="476"/>
        <v>-2.3007715597952647E-2</v>
      </c>
      <c r="AX38" s="5">
        <f t="shared" si="477"/>
        <v>0</v>
      </c>
      <c r="AY38" s="5">
        <f t="shared" si="478"/>
        <v>6.3029896321883898</v>
      </c>
      <c r="AZ38" s="5">
        <f t="shared" si="479"/>
        <v>0.11</v>
      </c>
      <c r="BA38" s="5">
        <f t="shared" si="480"/>
        <v>-184.42687029420023</v>
      </c>
      <c r="BB38" s="5">
        <f t="shared" si="481"/>
        <v>0</v>
      </c>
      <c r="BC38" s="5">
        <f t="shared" si="482"/>
        <v>-3.1451758145441371E-2</v>
      </c>
      <c r="BD38" s="5">
        <f t="shared" si="483"/>
        <v>0</v>
      </c>
    </row>
    <row r="39" spans="1:56">
      <c r="A39" s="55" t="str">
        <f t="shared" ref="A39" si="494">IF( H39="", CONCATENATE(G39,".",ROUND(AU39,0),".",C39),CONCATENATE(G39,"-",H39,".",ROUND(AU39,0),".",C39))</f>
        <v>GATT-IP1.3150.T10</v>
      </c>
      <c r="B39" t="str">
        <f t="shared" ref="B39" si="495">IF( H39&gt;0, CONCATENATE(D39,"_",F39,"_",G39,"-",H39),CONCATENATE(D39,"_",F39,"_",G39) )</f>
        <v>SA3_XTD10_GATT-IP1</v>
      </c>
      <c r="C39" s="43" t="s">
        <v>246</v>
      </c>
      <c r="D39" s="44" t="s">
        <v>247</v>
      </c>
      <c r="E39" s="44" t="s">
        <v>245</v>
      </c>
      <c r="F39" s="44" t="s">
        <v>245</v>
      </c>
      <c r="G39" s="44" t="s">
        <v>267</v>
      </c>
      <c r="H39" s="44" t="s">
        <v>431</v>
      </c>
      <c r="I39" s="43" t="s">
        <v>438</v>
      </c>
      <c r="J39" s="44" t="s">
        <v>42</v>
      </c>
      <c r="K39" s="44">
        <v>73</v>
      </c>
      <c r="L39" s="43" t="s">
        <v>208</v>
      </c>
      <c r="M39" s="35" t="s">
        <v>42</v>
      </c>
      <c r="N39" s="35" t="s">
        <v>42</v>
      </c>
      <c r="O39" s="38">
        <v>0</v>
      </c>
      <c r="P39" s="38">
        <v>0</v>
      </c>
      <c r="Q39" s="38">
        <f>0.515+229.96</f>
        <v>230.47499999999999</v>
      </c>
      <c r="R39" s="38">
        <v>0</v>
      </c>
      <c r="S39" s="38">
        <v>0</v>
      </c>
      <c r="T39" s="38">
        <v>0</v>
      </c>
      <c r="U39" s="5">
        <f t="shared" ref="U39" si="496">O39-0.035</f>
        <v>-3.5000000000000003E-2</v>
      </c>
      <c r="V39" s="5">
        <f t="shared" ref="V39" si="497">P39</f>
        <v>0</v>
      </c>
      <c r="W39" s="5">
        <f t="shared" ref="W39" si="498">Q39</f>
        <v>230.47499999999999</v>
      </c>
      <c r="X39" s="5">
        <f t="shared" ref="X39" si="499">R39</f>
        <v>0</v>
      </c>
      <c r="Y39" s="5">
        <f t="shared" ref="Y39" si="500">S39</f>
        <v>0</v>
      </c>
      <c r="Z39" s="5">
        <f t="shared" ref="Z39" si="501">T39</f>
        <v>0</v>
      </c>
      <c r="AA39" s="5">
        <f t="shared" ref="AA39" si="502">U39*COS(-0.018)+(W39-344.5)*SIN(-0.018)</f>
        <v>2.017344839342381</v>
      </c>
      <c r="AB39" s="5">
        <f t="shared" ref="AB39" si="503">V39</f>
        <v>0</v>
      </c>
      <c r="AC39" s="5">
        <f t="shared" ref="AC39" si="504">-U39*SIN(-0.018)+(W39-344.5)*COS(0.018)+344.5</f>
        <v>230.49284158527948</v>
      </c>
      <c r="AD39" s="5">
        <f t="shared" ref="AD39" si="505">R39</f>
        <v>0</v>
      </c>
      <c r="AE39" s="5">
        <f t="shared" ref="AE39" si="506">S39-0.018</f>
        <v>-1.7999999999999999E-2</v>
      </c>
      <c r="AF39" s="5">
        <f t="shared" ref="AF39" si="507">T39</f>
        <v>0</v>
      </c>
      <c r="AG39" s="5">
        <f t="shared" ref="AG39" si="508">U39*COS(0.018)+(W39-339)*SIN(0.018)</f>
        <v>-1.9883388455619531</v>
      </c>
      <c r="AH39" s="5">
        <f t="shared" ref="AH39" si="509">V39</f>
        <v>0</v>
      </c>
      <c r="AI39" s="5">
        <f t="shared" ref="AI39" si="510">-U39*SIN(0.018)+(W39-339)*COS(0.018)+339</f>
        <v>230.49321054129732</v>
      </c>
      <c r="AJ39" s="5">
        <f t="shared" ref="AJ39" si="511">R39</f>
        <v>0</v>
      </c>
      <c r="AK39" s="5">
        <f t="shared" ref="AK39" si="512">S39+0.018</f>
        <v>1.7999999999999999E-2</v>
      </c>
      <c r="AL39" s="5">
        <f t="shared" ref="AL39" si="513">T39</f>
        <v>0</v>
      </c>
      <c r="AM39" s="5">
        <f t="shared" ref="AM39" si="514">O39*COS(-1.318245*PI()/180)+(Q39+115.9)*SIN(-1.318245*PI()/180)-4.8082</f>
        <v>-12.776794410968375</v>
      </c>
      <c r="AN39" s="5">
        <f t="shared" ref="AN39" si="515">P39</f>
        <v>0</v>
      </c>
      <c r="AO39" s="5">
        <f t="shared" ref="AO39" si="516">-O39*SIN(-1.318245*PI()/180)+(Q39+115.9)*COS(-1.318245*PI()/180)+809.0289</f>
        <v>1155.3122263790121</v>
      </c>
      <c r="AP39" s="5">
        <f t="shared" ref="AP39" si="517">R39</f>
        <v>0</v>
      </c>
      <c r="AQ39" s="5">
        <f t="shared" ref="AQ39" si="518">S39-1.318245*PI()/180</f>
        <v>-2.3007715597952647E-2</v>
      </c>
      <c r="AR39" s="5">
        <f t="shared" ref="AR39" si="519">T39</f>
        <v>0</v>
      </c>
      <c r="AS39" s="5">
        <f t="shared" ref="AS39" si="520">AM39</f>
        <v>-12.776794410968375</v>
      </c>
      <c r="AT39" s="5">
        <f t="shared" ref="AT39" si="521">AN39*COS(0.02092*PI()/180)-AO39*SIN(0.02092*PI()/180)-2.4386</f>
        <v>-2.8604309174642362</v>
      </c>
      <c r="AU39" s="5">
        <f t="shared" ref="AU39" si="522">AN39*SIN(0.02092*PI()/180)+AO39*COS(0.02092*PI()/180)+1994.492</f>
        <v>3149.8041493689516</v>
      </c>
      <c r="AV39" s="5">
        <f t="shared" ref="AV39" si="523">AP39+0.000365</f>
        <v>3.6499999999999998E-4</v>
      </c>
      <c r="AW39" s="5">
        <f t="shared" ref="AW39" si="524">AQ39</f>
        <v>-2.3007715597952647E-2</v>
      </c>
      <c r="AX39" s="5">
        <f t="shared" ref="AX39" si="525">AR39</f>
        <v>0</v>
      </c>
      <c r="AY39" s="5">
        <f t="shared" ref="AY39" si="526">(AM39+17.5)*COS(-0.483808*PI()/180)+(AO39-1338.818)*SIN(-0.483808*PI()/180)</f>
        <v>6.2725493495372024</v>
      </c>
      <c r="AZ39" s="5">
        <f t="shared" ref="AZ39" si="527">AN39+0.11</f>
        <v>0.11</v>
      </c>
      <c r="BA39" s="5">
        <f t="shared" ref="BA39" si="528">-(AM39+17.5)*SIN(-0.483808*PI()/180)+(AO39-1338.818)*COS(-0.483808*PI()/180)</f>
        <v>-183.45934903386942</v>
      </c>
      <c r="BB39" s="5">
        <f t="shared" ref="BB39" si="529">AP39</f>
        <v>0</v>
      </c>
      <c r="BC39" s="5">
        <f t="shared" ref="BC39" si="530">AQ39-0.483808*PI()/180</f>
        <v>-3.1451758145441371E-2</v>
      </c>
      <c r="BD39" s="5">
        <f t="shared" ref="BD39" si="531">AR39</f>
        <v>0</v>
      </c>
    </row>
    <row r="40" spans="1:56">
      <c r="A40" s="55" t="str">
        <f t="shared" si="484"/>
        <v>GATT-TMP1.3157.T10</v>
      </c>
      <c r="B40" t="str">
        <f t="shared" si="368"/>
        <v>SA3_XTD10_GATT-TMP1</v>
      </c>
      <c r="C40" s="43" t="s">
        <v>246</v>
      </c>
      <c r="D40" s="44" t="s">
        <v>247</v>
      </c>
      <c r="E40" s="44" t="s">
        <v>245</v>
      </c>
      <c r="F40" s="44" t="s">
        <v>245</v>
      </c>
      <c r="G40" s="44" t="s">
        <v>267</v>
      </c>
      <c r="H40" s="44" t="s">
        <v>432</v>
      </c>
      <c r="I40" s="43" t="s">
        <v>439</v>
      </c>
      <c r="J40" s="44" t="s">
        <v>42</v>
      </c>
      <c r="K40" s="44">
        <v>73</v>
      </c>
      <c r="L40" s="43" t="s">
        <v>208</v>
      </c>
      <c r="M40" s="35" t="s">
        <v>42</v>
      </c>
      <c r="N40" s="35" t="s">
        <v>42</v>
      </c>
      <c r="O40" s="38">
        <v>0</v>
      </c>
      <c r="P40" s="38">
        <v>0</v>
      </c>
      <c r="Q40" s="38">
        <f>8.2015+229.96</f>
        <v>238.16150000000002</v>
      </c>
      <c r="R40" s="38">
        <v>0</v>
      </c>
      <c r="S40" s="38">
        <v>0</v>
      </c>
      <c r="T40" s="38">
        <v>0</v>
      </c>
      <c r="U40" s="5">
        <f t="shared" si="485"/>
        <v>-3.5000000000000003E-2</v>
      </c>
      <c r="V40" s="5">
        <f t="shared" si="486"/>
        <v>0</v>
      </c>
      <c r="W40" s="5">
        <f t="shared" si="461"/>
        <v>238.16150000000002</v>
      </c>
      <c r="X40" s="5">
        <f t="shared" si="462"/>
        <v>0</v>
      </c>
      <c r="Y40" s="5">
        <f t="shared" si="463"/>
        <v>0</v>
      </c>
      <c r="Z40" s="5">
        <f t="shared" si="464"/>
        <v>0</v>
      </c>
      <c r="AA40" s="5">
        <f t="shared" si="369"/>
        <v>1.8789953104993466</v>
      </c>
      <c r="AB40" s="5">
        <f t="shared" si="465"/>
        <v>0</v>
      </c>
      <c r="AC40" s="5">
        <f t="shared" si="370"/>
        <v>238.17809640589991</v>
      </c>
      <c r="AD40" s="5">
        <f t="shared" si="466"/>
        <v>0</v>
      </c>
      <c r="AE40" s="5">
        <f t="shared" si="467"/>
        <v>-1.7999999999999999E-2</v>
      </c>
      <c r="AF40" s="5">
        <f t="shared" si="468"/>
        <v>0</v>
      </c>
      <c r="AG40" s="5">
        <f t="shared" si="371"/>
        <v>-1.849989316718919</v>
      </c>
      <c r="AH40" s="5">
        <f t="shared" si="469"/>
        <v>0</v>
      </c>
      <c r="AI40" s="5">
        <f t="shared" si="372"/>
        <v>238.17846536191774</v>
      </c>
      <c r="AJ40" s="5">
        <f t="shared" si="470"/>
        <v>0</v>
      </c>
      <c r="AK40" s="5">
        <f t="shared" si="471"/>
        <v>1.7999999999999999E-2</v>
      </c>
      <c r="AL40" s="5">
        <f t="shared" si="487"/>
        <v>0</v>
      </c>
      <c r="AM40" s="5">
        <f t="shared" si="488"/>
        <v>-12.953627614692397</v>
      </c>
      <c r="AN40" s="5">
        <f t="shared" si="489"/>
        <v>0</v>
      </c>
      <c r="AO40" s="5">
        <f t="shared" si="490"/>
        <v>1162.9966920252405</v>
      </c>
      <c r="AP40" s="5">
        <f t="shared" si="491"/>
        <v>0</v>
      </c>
      <c r="AQ40" s="5">
        <f t="shared" si="492"/>
        <v>-2.3007715597952647E-2</v>
      </c>
      <c r="AR40" s="5">
        <f t="shared" si="493"/>
        <v>0</v>
      </c>
      <c r="AS40" s="5">
        <f t="shared" si="472"/>
        <v>-12.953627614692397</v>
      </c>
      <c r="AT40" s="5">
        <f t="shared" si="473"/>
        <v>-2.8632366916261964</v>
      </c>
      <c r="AU40" s="5">
        <f t="shared" si="474"/>
        <v>3157.4886145029541</v>
      </c>
      <c r="AV40" s="5">
        <f t="shared" si="475"/>
        <v>3.6499999999999998E-4</v>
      </c>
      <c r="AW40" s="5">
        <f t="shared" si="476"/>
        <v>-2.3007715597952647E-2</v>
      </c>
      <c r="AX40" s="5">
        <f t="shared" si="477"/>
        <v>0</v>
      </c>
      <c r="AY40" s="5">
        <f t="shared" si="478"/>
        <v>6.0308352662744431</v>
      </c>
      <c r="AZ40" s="5">
        <f t="shared" si="479"/>
        <v>0.11</v>
      </c>
      <c r="BA40" s="5">
        <f t="shared" si="480"/>
        <v>-175.77665051369075</v>
      </c>
      <c r="BB40" s="5">
        <f t="shared" si="481"/>
        <v>0</v>
      </c>
      <c r="BC40" s="5">
        <f t="shared" si="482"/>
        <v>-3.1451758145441371E-2</v>
      </c>
      <c r="BD40" s="5">
        <f t="shared" si="483"/>
        <v>0</v>
      </c>
    </row>
    <row r="41" spans="1:56">
      <c r="A41" s="55" t="str">
        <f t="shared" si="484"/>
        <v>GATT-VA1.3160.T10</v>
      </c>
      <c r="B41" t="str">
        <f t="shared" si="368"/>
        <v>SA3_XTD10_GATT-VA1</v>
      </c>
      <c r="C41" s="43" t="s">
        <v>246</v>
      </c>
      <c r="D41" s="44" t="s">
        <v>247</v>
      </c>
      <c r="E41" s="44" t="s">
        <v>245</v>
      </c>
      <c r="F41" s="44" t="s">
        <v>245</v>
      </c>
      <c r="G41" s="44" t="s">
        <v>267</v>
      </c>
      <c r="H41" s="44" t="s">
        <v>435</v>
      </c>
      <c r="I41" s="43" t="s">
        <v>440</v>
      </c>
      <c r="J41" s="44" t="s">
        <v>42</v>
      </c>
      <c r="K41" s="44">
        <v>73</v>
      </c>
      <c r="L41" s="43" t="s">
        <v>208</v>
      </c>
      <c r="M41" s="35" t="s">
        <v>42</v>
      </c>
      <c r="N41" s="35" t="s">
        <v>42</v>
      </c>
      <c r="O41" s="38">
        <v>0</v>
      </c>
      <c r="P41" s="38">
        <v>0</v>
      </c>
      <c r="Q41" s="38">
        <f>10.522+229.96</f>
        <v>240.482</v>
      </c>
      <c r="R41" s="38">
        <v>0</v>
      </c>
      <c r="S41" s="38">
        <v>0</v>
      </c>
      <c r="T41" s="38">
        <v>0</v>
      </c>
      <c r="U41" s="5">
        <f t="shared" si="485"/>
        <v>-3.5000000000000003E-2</v>
      </c>
      <c r="V41" s="5">
        <f t="shared" si="486"/>
        <v>0</v>
      </c>
      <c r="W41" s="5">
        <f t="shared" si="461"/>
        <v>240.482</v>
      </c>
      <c r="X41" s="5">
        <f t="shared" si="462"/>
        <v>0</v>
      </c>
      <c r="Y41" s="5">
        <f t="shared" si="463"/>
        <v>0</v>
      </c>
      <c r="Z41" s="5">
        <f t="shared" si="464"/>
        <v>0</v>
      </c>
      <c r="AA41" s="5">
        <f t="shared" si="369"/>
        <v>1.8372285659888077</v>
      </c>
      <c r="AB41" s="5">
        <f t="shared" si="465"/>
        <v>0</v>
      </c>
      <c r="AC41" s="5">
        <f t="shared" si="370"/>
        <v>240.49822049504962</v>
      </c>
      <c r="AD41" s="5">
        <f t="shared" si="466"/>
        <v>0</v>
      </c>
      <c r="AE41" s="5">
        <f t="shared" si="467"/>
        <v>-1.7999999999999999E-2</v>
      </c>
      <c r="AF41" s="5">
        <f t="shared" si="468"/>
        <v>0</v>
      </c>
      <c r="AG41" s="5">
        <f t="shared" si="371"/>
        <v>-1.80822257220838</v>
      </c>
      <c r="AH41" s="5">
        <f t="shared" si="469"/>
        <v>0</v>
      </c>
      <c r="AI41" s="5">
        <f t="shared" si="372"/>
        <v>240.49858945106746</v>
      </c>
      <c r="AJ41" s="5">
        <f t="shared" si="470"/>
        <v>0</v>
      </c>
      <c r="AK41" s="5">
        <f t="shared" si="471"/>
        <v>1.7999999999999999E-2</v>
      </c>
      <c r="AL41" s="5">
        <f t="shared" si="487"/>
        <v>0</v>
      </c>
      <c r="AM41" s="5">
        <f t="shared" si="488"/>
        <v>-13.007012308537657</v>
      </c>
      <c r="AN41" s="5">
        <f t="shared" si="489"/>
        <v>0</v>
      </c>
      <c r="AO41" s="5">
        <f t="shared" si="490"/>
        <v>1165.3165778682212</v>
      </c>
      <c r="AP41" s="5">
        <f t="shared" si="491"/>
        <v>0</v>
      </c>
      <c r="AQ41" s="5">
        <f t="shared" si="492"/>
        <v>-2.3007715597952647E-2</v>
      </c>
      <c r="AR41" s="5">
        <f t="shared" si="493"/>
        <v>0</v>
      </c>
      <c r="AS41" s="5">
        <f t="shared" si="472"/>
        <v>-13.007012308537657</v>
      </c>
      <c r="AT41" s="5">
        <f t="shared" si="473"/>
        <v>-2.8640837350065165</v>
      </c>
      <c r="AU41" s="5">
        <f t="shared" si="474"/>
        <v>3159.8085001912968</v>
      </c>
      <c r="AV41" s="5">
        <f t="shared" si="475"/>
        <v>3.6499999999999998E-4</v>
      </c>
      <c r="AW41" s="5">
        <f t="shared" si="476"/>
        <v>-2.3007715597952647E-2</v>
      </c>
      <c r="AX41" s="5">
        <f t="shared" si="477"/>
        <v>0</v>
      </c>
      <c r="AY41" s="5">
        <f t="shared" si="478"/>
        <v>5.9578634936586603</v>
      </c>
      <c r="AZ41" s="5">
        <f t="shared" si="479"/>
        <v>0.11</v>
      </c>
      <c r="BA41" s="5">
        <f t="shared" si="480"/>
        <v>-173.45729815356935</v>
      </c>
      <c r="BB41" s="5">
        <f t="shared" si="481"/>
        <v>0</v>
      </c>
      <c r="BC41" s="5">
        <f t="shared" si="482"/>
        <v>-3.1451758145441371E-2</v>
      </c>
      <c r="BD41" s="5">
        <f t="shared" si="483"/>
        <v>0</v>
      </c>
    </row>
    <row r="42" spans="1:56">
      <c r="A42" s="55" t="str">
        <f t="shared" ref="A42" si="532">IF( H42="", CONCATENATE(G42,".",ROUND(AU42,0),".",C42),CONCATENATE(G42,"-",H42,".",ROUND(AU42,0),".",C42))</f>
        <v>GATT-CGI.3168.T10</v>
      </c>
      <c r="B42" t="str">
        <f t="shared" ref="B42" si="533">IF( H42&gt;0, CONCATENATE(D42,"_",F42,"_",G42,"-",H42),CONCATENATE(D42,"_",F42,"_",G42) )</f>
        <v>SA3_XTD10_GATT-CGI</v>
      </c>
      <c r="C42" s="43" t="s">
        <v>246</v>
      </c>
      <c r="D42" s="44" t="s">
        <v>247</v>
      </c>
      <c r="E42" s="44" t="s">
        <v>245</v>
      </c>
      <c r="F42" s="44" t="s">
        <v>245</v>
      </c>
      <c r="G42" s="44" t="s">
        <v>267</v>
      </c>
      <c r="H42" s="44" t="s">
        <v>436</v>
      </c>
      <c r="I42" s="43" t="s">
        <v>441</v>
      </c>
      <c r="J42" s="44" t="s">
        <v>42</v>
      </c>
      <c r="K42" s="44">
        <v>73</v>
      </c>
      <c r="L42" s="43" t="s">
        <v>208</v>
      </c>
      <c r="M42" s="35" t="s">
        <v>42</v>
      </c>
      <c r="N42" s="35" t="s">
        <v>42</v>
      </c>
      <c r="O42" s="38">
        <v>0</v>
      </c>
      <c r="P42" s="38">
        <v>0</v>
      </c>
      <c r="Q42" s="38">
        <f>18.37489+229.96</f>
        <v>248.33489</v>
      </c>
      <c r="R42" s="38">
        <v>0</v>
      </c>
      <c r="S42" s="38">
        <v>0</v>
      </c>
      <c r="T42" s="38">
        <v>0</v>
      </c>
      <c r="U42" s="5">
        <f t="shared" ref="U42" si="534">O42-0.035</f>
        <v>-3.5000000000000003E-2</v>
      </c>
      <c r="V42" s="5">
        <f t="shared" ref="V42" si="535">P42</f>
        <v>0</v>
      </c>
      <c r="W42" s="5">
        <f t="shared" ref="W42" si="536">Q42</f>
        <v>248.33489</v>
      </c>
      <c r="X42" s="5">
        <f t="shared" ref="X42" si="537">R42</f>
        <v>0</v>
      </c>
      <c r="Y42" s="5">
        <f t="shared" ref="Y42" si="538">S42</f>
        <v>0</v>
      </c>
      <c r="Z42" s="5">
        <f t="shared" ref="Z42" si="539">T42</f>
        <v>0</v>
      </c>
      <c r="AA42" s="5">
        <f t="shared" ref="AA42" si="540">U42*COS(-0.018)+(W42-344.5)*SIN(-0.018)</f>
        <v>1.695884178874234</v>
      </c>
      <c r="AB42" s="5">
        <f t="shared" ref="AB42" si="541">V42</f>
        <v>0</v>
      </c>
      <c r="AC42" s="5">
        <f t="shared" ref="AC42" si="542">-U42*SIN(-0.018)+(W42-344.5)*COS(0.018)+344.5</f>
        <v>248.34983836121779</v>
      </c>
      <c r="AD42" s="5">
        <f t="shared" ref="AD42" si="543">R42</f>
        <v>0</v>
      </c>
      <c r="AE42" s="5">
        <f t="shared" ref="AE42" si="544">S42-0.018</f>
        <v>-1.7999999999999999E-2</v>
      </c>
      <c r="AF42" s="5">
        <f t="shared" ref="AF42" si="545">T42</f>
        <v>0</v>
      </c>
      <c r="AG42" s="5">
        <f t="shared" ref="AG42" si="546">U42*COS(0.018)+(W42-339)*SIN(0.018)</f>
        <v>-1.6668781850938061</v>
      </c>
      <c r="AH42" s="5">
        <f t="shared" ref="AH42" si="547">V42</f>
        <v>0</v>
      </c>
      <c r="AI42" s="5">
        <f t="shared" ref="AI42" si="548">-U42*SIN(0.018)+(W42-339)*COS(0.018)+339</f>
        <v>248.35020731723563</v>
      </c>
      <c r="AJ42" s="5">
        <f t="shared" ref="AJ42" si="549">R42</f>
        <v>0</v>
      </c>
      <c r="AK42" s="5">
        <f t="shared" ref="AK42" si="550">S42+0.018</f>
        <v>1.7999999999999999E-2</v>
      </c>
      <c r="AL42" s="5">
        <f t="shared" ref="AL42" si="551">T42</f>
        <v>0</v>
      </c>
      <c r="AM42" s="5">
        <f t="shared" ref="AM42" si="552">O42*COS(-1.318245*PI()/180)+(Q42+115.9)*SIN(-1.318245*PI()/180)-4.8082</f>
        <v>-13.187673428318096</v>
      </c>
      <c r="AN42" s="5">
        <f t="shared" ref="AN42" si="553">P42</f>
        <v>0</v>
      </c>
      <c r="AO42" s="5">
        <f t="shared" ref="AO42" si="554">-O42*SIN(-1.318245*PI()/180)+(Q42+115.9)*COS(-1.318245*PI()/180)+809.0289</f>
        <v>1173.1673894767048</v>
      </c>
      <c r="AP42" s="5">
        <f t="shared" ref="AP42" si="555">R42</f>
        <v>0</v>
      </c>
      <c r="AQ42" s="5">
        <f t="shared" ref="AQ42" si="556">S42-1.318245*PI()/180</f>
        <v>-2.3007715597952647E-2</v>
      </c>
      <c r="AR42" s="5">
        <f t="shared" ref="AR42" si="557">T42</f>
        <v>0</v>
      </c>
      <c r="AS42" s="5">
        <f t="shared" ref="AS42" si="558">AM42</f>
        <v>-13.187673428318096</v>
      </c>
      <c r="AT42" s="5">
        <f t="shared" ref="AT42" si="559">AN42*COS(0.02092*PI()/180)-AO42*SIN(0.02092*PI()/180)-2.4386</f>
        <v>-2.8669502458838618</v>
      </c>
      <c r="AU42" s="5">
        <f t="shared" ref="AU42" si="560">AN42*SIN(0.02092*PI()/180)+AO42*COS(0.02092*PI()/180)+1994.492</f>
        <v>3167.6593112764663</v>
      </c>
      <c r="AV42" s="5">
        <f t="shared" ref="AV42" si="561">AP42+0.000365</f>
        <v>3.6499999999999998E-4</v>
      </c>
      <c r="AW42" s="5">
        <f t="shared" ref="AW42" si="562">AQ42</f>
        <v>-2.3007715597952647E-2</v>
      </c>
      <c r="AX42" s="5">
        <f t="shared" ref="AX42" si="563">AR42</f>
        <v>0</v>
      </c>
      <c r="AY42" s="5">
        <f t="shared" ref="AY42" si="564">(AM42+17.5)*COS(-0.483808*PI()/180)+(AO42-1338.818)*SIN(-0.483808*PI()/180)</f>
        <v>5.7109170151166335</v>
      </c>
      <c r="AZ42" s="5">
        <f t="shared" ref="AZ42" si="565">AN42+0.11</f>
        <v>0.11</v>
      </c>
      <c r="BA42" s="5">
        <f t="shared" ref="BA42" si="566">-(AM42+17.5)*SIN(-0.483808*PI()/180)+(AO42-1338.818)*COS(-0.483808*PI()/180)</f>
        <v>-165.60829192418996</v>
      </c>
      <c r="BB42" s="5">
        <f t="shared" ref="BB42" si="567">AP42</f>
        <v>0</v>
      </c>
      <c r="BC42" s="5">
        <f t="shared" ref="BC42" si="568">AQ42-0.483808*PI()/180</f>
        <v>-3.1451758145441371E-2</v>
      </c>
      <c r="BD42" s="5">
        <f t="shared" ref="BD42" si="569">AR42</f>
        <v>0</v>
      </c>
    </row>
    <row r="43" spans="1:56">
      <c r="A43" s="55" t="str">
        <f t="shared" ref="A43" si="570">IF( H43="", CONCATENATE(G43,".",ROUND(AU43,0),".",C43),CONCATENATE(G43,"-",H43,".",ROUND(AU43,0),".",C43))</f>
        <v>GATT-VA2.3176.T10</v>
      </c>
      <c r="B43" t="str">
        <f t="shared" ref="B43" si="571">IF( H43&gt;0, CONCATENATE(D43,"_",F43,"_",G43,"-",H43),CONCATENATE(D43,"_",F43,"_",G43) )</f>
        <v>SA3_XTD10_GATT-VA2</v>
      </c>
      <c r="C43" s="43" t="s">
        <v>246</v>
      </c>
      <c r="D43" s="44" t="s">
        <v>247</v>
      </c>
      <c r="E43" s="44" t="s">
        <v>245</v>
      </c>
      <c r="F43" s="44" t="s">
        <v>245</v>
      </c>
      <c r="G43" s="44" t="s">
        <v>267</v>
      </c>
      <c r="H43" s="44" t="s">
        <v>437</v>
      </c>
      <c r="I43" s="43" t="s">
        <v>442</v>
      </c>
      <c r="J43" s="44" t="s">
        <v>42</v>
      </c>
      <c r="K43" s="44">
        <v>73</v>
      </c>
      <c r="L43" s="43" t="s">
        <v>208</v>
      </c>
      <c r="M43" s="35" t="s">
        <v>42</v>
      </c>
      <c r="N43" s="35" t="s">
        <v>42</v>
      </c>
      <c r="O43" s="38">
        <v>0</v>
      </c>
      <c r="P43" s="38">
        <v>0</v>
      </c>
      <c r="Q43" s="38">
        <f>26.22778+229.96</f>
        <v>256.18778000000003</v>
      </c>
      <c r="R43" s="38">
        <v>0</v>
      </c>
      <c r="S43" s="38">
        <v>0</v>
      </c>
      <c r="T43" s="38">
        <v>0</v>
      </c>
      <c r="U43" s="5">
        <f t="shared" ref="U43" si="572">O43-0.035</f>
        <v>-3.5000000000000003E-2</v>
      </c>
      <c r="V43" s="5">
        <f t="shared" ref="V43" si="573">P43</f>
        <v>0</v>
      </c>
      <c r="W43" s="5">
        <f t="shared" ref="W43" si="574">Q43</f>
        <v>256.18778000000003</v>
      </c>
      <c r="X43" s="5">
        <f t="shared" ref="X43" si="575">R43</f>
        <v>0</v>
      </c>
      <c r="Y43" s="5">
        <f t="shared" ref="Y43" si="576">S43</f>
        <v>0</v>
      </c>
      <c r="Z43" s="5">
        <f t="shared" ref="Z43" si="577">T43</f>
        <v>0</v>
      </c>
      <c r="AA43" s="5">
        <f t="shared" ref="AA43" si="578">U43*COS(-0.018)+(W43-344.5)*SIN(-0.018)</f>
        <v>1.5545397917596597</v>
      </c>
      <c r="AB43" s="5">
        <f t="shared" ref="AB43" si="579">V43</f>
        <v>0</v>
      </c>
      <c r="AC43" s="5">
        <f t="shared" ref="AC43" si="580">-U43*SIN(-0.018)+(W43-344.5)*COS(0.018)+344.5</f>
        <v>256.20145622738602</v>
      </c>
      <c r="AD43" s="5">
        <f t="shared" ref="AD43" si="581">R43</f>
        <v>0</v>
      </c>
      <c r="AE43" s="5">
        <f t="shared" ref="AE43" si="582">S43-0.018</f>
        <v>-1.7999999999999999E-2</v>
      </c>
      <c r="AF43" s="5">
        <f t="shared" ref="AF43" si="583">T43</f>
        <v>0</v>
      </c>
      <c r="AG43" s="5">
        <f t="shared" ref="AG43" si="584">U43*COS(0.018)+(W43-339)*SIN(0.018)</f>
        <v>-1.5255337979792318</v>
      </c>
      <c r="AH43" s="5">
        <f t="shared" ref="AH43" si="585">V43</f>
        <v>0</v>
      </c>
      <c r="AI43" s="5">
        <f t="shared" ref="AI43" si="586">-U43*SIN(0.018)+(W43-339)*COS(0.018)+339</f>
        <v>256.20182518340386</v>
      </c>
      <c r="AJ43" s="5">
        <f t="shared" ref="AJ43" si="587">R43</f>
        <v>0</v>
      </c>
      <c r="AK43" s="5">
        <f t="shared" ref="AK43" si="588">S43+0.018</f>
        <v>1.7999999999999999E-2</v>
      </c>
      <c r="AL43" s="5">
        <f t="shared" ref="AL43" si="589">T43</f>
        <v>0</v>
      </c>
      <c r="AM43" s="5">
        <f t="shared" ref="AM43" si="590">O43*COS(-1.318245*PI()/180)+(Q43+115.9)*SIN(-1.318245*PI()/180)-4.8082</f>
        <v>-13.368334548098538</v>
      </c>
      <c r="AN43" s="5">
        <f t="shared" ref="AN43" si="591">P43</f>
        <v>0</v>
      </c>
      <c r="AO43" s="5">
        <f t="shared" ref="AO43" si="592">-O43*SIN(-1.318245*PI()/180)+(Q43+115.9)*COS(-1.318245*PI()/180)+809.0289</f>
        <v>1181.0182010851884</v>
      </c>
      <c r="AP43" s="5">
        <f t="shared" ref="AP43" si="593">R43</f>
        <v>0</v>
      </c>
      <c r="AQ43" s="5">
        <f t="shared" ref="AQ43" si="594">S43-1.318245*PI()/180</f>
        <v>-2.3007715597952647E-2</v>
      </c>
      <c r="AR43" s="5">
        <f t="shared" ref="AR43" si="595">T43</f>
        <v>0</v>
      </c>
      <c r="AS43" s="5">
        <f t="shared" ref="AS43" si="596">AM43</f>
        <v>-13.368334548098538</v>
      </c>
      <c r="AT43" s="5">
        <f t="shared" ref="AT43" si="597">AN43*COS(0.02092*PI()/180)-AO43*SIN(0.02092*PI()/180)-2.4386</f>
        <v>-2.8698167567612072</v>
      </c>
      <c r="AU43" s="5">
        <f t="shared" ref="AU43" si="598">AN43*SIN(0.02092*PI()/180)+AO43*COS(0.02092*PI()/180)+1994.492</f>
        <v>3175.5101223616357</v>
      </c>
      <c r="AV43" s="5">
        <f t="shared" ref="AV43" si="599">AP43+0.000365</f>
        <v>3.6499999999999998E-4</v>
      </c>
      <c r="AW43" s="5">
        <f t="shared" ref="AW43" si="600">AQ43</f>
        <v>-2.3007715597952647E-2</v>
      </c>
      <c r="AX43" s="5">
        <f t="shared" ref="AX43" si="601">AR43</f>
        <v>0</v>
      </c>
      <c r="AY43" s="5">
        <f t="shared" ref="AY43" si="602">(AM43+17.5)*COS(-0.483808*PI()/180)+(AO43-1338.818)*SIN(-0.483808*PI()/180)</f>
        <v>5.4639705365746041</v>
      </c>
      <c r="AZ43" s="5">
        <f t="shared" ref="AZ43" si="603">AN43+0.11</f>
        <v>0.11</v>
      </c>
      <c r="BA43" s="5">
        <f t="shared" ref="BA43" si="604">-(AM43+17.5)*SIN(-0.483808*PI()/180)+(AO43-1338.818)*COS(-0.483808*PI()/180)</f>
        <v>-157.75928569481059</v>
      </c>
      <c r="BB43" s="5">
        <f t="shared" ref="BB43" si="605">AP43</f>
        <v>0</v>
      </c>
      <c r="BC43" s="5">
        <f t="shared" ref="BC43" si="606">AQ43-0.483808*PI()/180</f>
        <v>-3.1451758145441371E-2</v>
      </c>
      <c r="BD43" s="5">
        <f t="shared" ref="BD43" si="607">AR43</f>
        <v>0</v>
      </c>
    </row>
    <row r="44" spans="1:56">
      <c r="A44" s="55" t="str">
        <f t="shared" ref="A44" si="608">IF( H44="", CONCATENATE(G44,".",ROUND(AU44,0),".",C44),CONCATENATE(G44,"-",H44,".",ROUND(AU44,0),".",C44))</f>
        <v>GATT-TMP2.3178.T10</v>
      </c>
      <c r="B44" t="str">
        <f t="shared" ref="B44" si="609">IF( H44&gt;0, CONCATENATE(D44,"_",F44,"_",G44,"-",H44),CONCATENATE(D44,"_",F44,"_",G44) )</f>
        <v>SA3_XTD10_GATT-TMP2</v>
      </c>
      <c r="C44" s="43" t="s">
        <v>246</v>
      </c>
      <c r="D44" s="44" t="s">
        <v>247</v>
      </c>
      <c r="E44" s="44" t="s">
        <v>245</v>
      </c>
      <c r="F44" s="44" t="s">
        <v>245</v>
      </c>
      <c r="G44" s="44" t="s">
        <v>267</v>
      </c>
      <c r="H44" s="44" t="s">
        <v>433</v>
      </c>
      <c r="I44" s="43" t="s">
        <v>443</v>
      </c>
      <c r="J44" s="44" t="s">
        <v>42</v>
      </c>
      <c r="K44" s="44">
        <v>73</v>
      </c>
      <c r="L44" s="43" t="s">
        <v>208</v>
      </c>
      <c r="M44" s="35" t="s">
        <v>42</v>
      </c>
      <c r="N44" s="35" t="s">
        <v>42</v>
      </c>
      <c r="O44" s="38">
        <v>0</v>
      </c>
      <c r="P44" s="38">
        <v>0</v>
      </c>
      <c r="Q44" s="38">
        <f>28.54828+229.96</f>
        <v>258.50828000000001</v>
      </c>
      <c r="R44" s="38">
        <v>0</v>
      </c>
      <c r="S44" s="38">
        <v>0</v>
      </c>
      <c r="T44" s="38">
        <v>0</v>
      </c>
      <c r="U44" s="5">
        <f t="shared" ref="U44" si="610">O44-0.035</f>
        <v>-3.5000000000000003E-2</v>
      </c>
      <c r="V44" s="5">
        <f t="shared" ref="V44" si="611">P44</f>
        <v>0</v>
      </c>
      <c r="W44" s="5">
        <f t="shared" ref="W44" si="612">Q44</f>
        <v>258.50828000000001</v>
      </c>
      <c r="X44" s="5">
        <f t="shared" ref="X44" si="613">R44</f>
        <v>0</v>
      </c>
      <c r="Y44" s="5">
        <f t="shared" ref="Y44" si="614">S44</f>
        <v>0</v>
      </c>
      <c r="Z44" s="5">
        <f t="shared" ref="Z44" si="615">T44</f>
        <v>0</v>
      </c>
      <c r="AA44" s="5">
        <f t="shared" ref="AA44" si="616">U44*COS(-0.018)+(W44-344.5)*SIN(-0.018)</f>
        <v>1.5127730472491208</v>
      </c>
      <c r="AB44" s="5">
        <f t="shared" ref="AB44" si="617">V44</f>
        <v>0</v>
      </c>
      <c r="AC44" s="5">
        <f t="shared" ref="AC44" si="618">-U44*SIN(-0.018)+(W44-344.5)*COS(0.018)+344.5</f>
        <v>258.52158031653573</v>
      </c>
      <c r="AD44" s="5">
        <f t="shared" ref="AD44" si="619">R44</f>
        <v>0</v>
      </c>
      <c r="AE44" s="5">
        <f t="shared" ref="AE44" si="620">S44-0.018</f>
        <v>-1.7999999999999999E-2</v>
      </c>
      <c r="AF44" s="5">
        <f t="shared" ref="AF44" si="621">T44</f>
        <v>0</v>
      </c>
      <c r="AG44" s="5">
        <f t="shared" ref="AG44" si="622">U44*COS(0.018)+(W44-339)*SIN(0.018)</f>
        <v>-1.4837670534686931</v>
      </c>
      <c r="AH44" s="5">
        <f t="shared" ref="AH44" si="623">V44</f>
        <v>0</v>
      </c>
      <c r="AI44" s="5">
        <f t="shared" ref="AI44" si="624">-U44*SIN(0.018)+(W44-339)*COS(0.018)+339</f>
        <v>258.52194927255357</v>
      </c>
      <c r="AJ44" s="5">
        <f t="shared" ref="AJ44" si="625">R44</f>
        <v>0</v>
      </c>
      <c r="AK44" s="5">
        <f t="shared" ref="AK44" si="626">S44+0.018</f>
        <v>1.7999999999999999E-2</v>
      </c>
      <c r="AL44" s="5">
        <f t="shared" ref="AL44" si="627">T44</f>
        <v>0</v>
      </c>
      <c r="AM44" s="5">
        <f t="shared" ref="AM44" si="628">O44*COS(-1.318245*PI()/180)+(Q44+115.9)*SIN(-1.318245*PI()/180)-4.8082</f>
        <v>-13.421719241943794</v>
      </c>
      <c r="AN44" s="5">
        <f t="shared" ref="AN44" si="629">P44</f>
        <v>0</v>
      </c>
      <c r="AO44" s="5">
        <f t="shared" ref="AO44" si="630">-O44*SIN(-1.318245*PI()/180)+(Q44+115.9)*COS(-1.318245*PI()/180)+809.0289</f>
        <v>1183.3380869281691</v>
      </c>
      <c r="AP44" s="5">
        <f t="shared" ref="AP44" si="631">R44</f>
        <v>0</v>
      </c>
      <c r="AQ44" s="5">
        <f t="shared" ref="AQ44" si="632">S44-1.318245*PI()/180</f>
        <v>-2.3007715597952647E-2</v>
      </c>
      <c r="AR44" s="5">
        <f t="shared" ref="AR44" si="633">T44</f>
        <v>0</v>
      </c>
      <c r="AS44" s="5">
        <f t="shared" ref="AS44" si="634">AM44</f>
        <v>-13.421719241943794</v>
      </c>
      <c r="AT44" s="5">
        <f t="shared" ref="AT44" si="635">AN44*COS(0.02092*PI()/180)-AO44*SIN(0.02092*PI()/180)-2.4386</f>
        <v>-2.8706638001415268</v>
      </c>
      <c r="AU44" s="5">
        <f t="shared" ref="AU44" si="636">AN44*SIN(0.02092*PI()/180)+AO44*COS(0.02092*PI()/180)+1994.492</f>
        <v>3177.8300080499785</v>
      </c>
      <c r="AV44" s="5">
        <f t="shared" ref="AV44" si="637">AP44+0.000365</f>
        <v>3.6499999999999998E-4</v>
      </c>
      <c r="AW44" s="5">
        <f t="shared" ref="AW44" si="638">AQ44</f>
        <v>-2.3007715597952647E-2</v>
      </c>
      <c r="AX44" s="5">
        <f t="shared" ref="AX44" si="639">AR44</f>
        <v>0</v>
      </c>
      <c r="AY44" s="5">
        <f t="shared" ref="AY44" si="640">(AM44+17.5)*COS(-0.483808*PI()/180)+(AO44-1338.818)*SIN(-0.483808*PI()/180)</f>
        <v>5.3909987639588248</v>
      </c>
      <c r="AZ44" s="5">
        <f t="shared" ref="AZ44" si="641">AN44+0.11</f>
        <v>0.11</v>
      </c>
      <c r="BA44" s="5">
        <f t="shared" ref="BA44" si="642">-(AM44+17.5)*SIN(-0.483808*PI()/180)+(AO44-1338.818)*COS(-0.483808*PI()/180)</f>
        <v>-155.43993333468916</v>
      </c>
      <c r="BB44" s="5">
        <f t="shared" ref="BB44" si="643">AP44</f>
        <v>0</v>
      </c>
      <c r="BC44" s="5">
        <f t="shared" ref="BC44" si="644">AQ44-0.483808*PI()/180</f>
        <v>-3.1451758145441371E-2</v>
      </c>
      <c r="BD44" s="5">
        <f t="shared" ref="BD44" si="645">AR44</f>
        <v>0</v>
      </c>
    </row>
    <row r="45" spans="1:56">
      <c r="A45" s="55" t="str">
        <f t="shared" si="484"/>
        <v>GATT-IP2.3186.T10</v>
      </c>
      <c r="B45" t="str">
        <f t="shared" si="368"/>
        <v>SA3_XTD10_GATT-IP2</v>
      </c>
      <c r="C45" s="43" t="s">
        <v>246</v>
      </c>
      <c r="D45" s="44" t="s">
        <v>247</v>
      </c>
      <c r="E45" s="44" t="s">
        <v>245</v>
      </c>
      <c r="F45" s="44" t="s">
        <v>245</v>
      </c>
      <c r="G45" s="44" t="s">
        <v>267</v>
      </c>
      <c r="H45" s="44" t="s">
        <v>434</v>
      </c>
      <c r="I45" s="43" t="s">
        <v>444</v>
      </c>
      <c r="J45" s="44" t="s">
        <v>42</v>
      </c>
      <c r="K45" s="44">
        <v>73</v>
      </c>
      <c r="L45" s="43" t="s">
        <v>208</v>
      </c>
      <c r="M45" s="35" t="s">
        <v>42</v>
      </c>
      <c r="N45" s="35" t="s">
        <v>42</v>
      </c>
      <c r="O45" s="38">
        <v>0</v>
      </c>
      <c r="P45" s="38">
        <v>0</v>
      </c>
      <c r="Q45" s="38">
        <f>36.23478+229.96</f>
        <v>266.19478000000004</v>
      </c>
      <c r="R45" s="38">
        <v>0</v>
      </c>
      <c r="S45" s="38">
        <v>0</v>
      </c>
      <c r="T45" s="38">
        <v>0</v>
      </c>
      <c r="U45" s="5">
        <f t="shared" si="485"/>
        <v>-3.5000000000000003E-2</v>
      </c>
      <c r="V45" s="5">
        <f t="shared" si="486"/>
        <v>0</v>
      </c>
      <c r="W45" s="5">
        <f t="shared" si="461"/>
        <v>266.19478000000004</v>
      </c>
      <c r="X45" s="5">
        <f t="shared" si="462"/>
        <v>0</v>
      </c>
      <c r="Y45" s="5">
        <f t="shared" si="463"/>
        <v>0</v>
      </c>
      <c r="Z45" s="5">
        <f t="shared" si="464"/>
        <v>0</v>
      </c>
      <c r="AA45" s="5">
        <f t="shared" si="369"/>
        <v>1.3744235184060865</v>
      </c>
      <c r="AB45" s="5">
        <f t="shared" si="465"/>
        <v>0</v>
      </c>
      <c r="AC45" s="5">
        <f t="shared" si="370"/>
        <v>266.20683513715613</v>
      </c>
      <c r="AD45" s="5">
        <f t="shared" si="466"/>
        <v>0</v>
      </c>
      <c r="AE45" s="5">
        <f t="shared" si="467"/>
        <v>-1.7999999999999999E-2</v>
      </c>
      <c r="AF45" s="5">
        <f t="shared" si="468"/>
        <v>0</v>
      </c>
      <c r="AG45" s="5">
        <f t="shared" si="371"/>
        <v>-1.3454175246256588</v>
      </c>
      <c r="AH45" s="5">
        <f t="shared" si="469"/>
        <v>0</v>
      </c>
      <c r="AI45" s="5">
        <f t="shared" si="372"/>
        <v>266.20720409317403</v>
      </c>
      <c r="AJ45" s="5">
        <f t="shared" si="470"/>
        <v>0</v>
      </c>
      <c r="AK45" s="5">
        <f t="shared" si="471"/>
        <v>1.7999999999999999E-2</v>
      </c>
      <c r="AL45" s="5">
        <f t="shared" si="487"/>
        <v>0</v>
      </c>
      <c r="AM45" s="5">
        <f t="shared" si="488"/>
        <v>-13.598552445667821</v>
      </c>
      <c r="AN45" s="5">
        <f t="shared" si="489"/>
        <v>0</v>
      </c>
      <c r="AO45" s="5">
        <f t="shared" si="490"/>
        <v>1191.0225525743972</v>
      </c>
      <c r="AP45" s="5">
        <f t="shared" si="491"/>
        <v>0</v>
      </c>
      <c r="AQ45" s="5">
        <f t="shared" si="492"/>
        <v>-2.3007715597952647E-2</v>
      </c>
      <c r="AR45" s="5">
        <f t="shared" si="493"/>
        <v>0</v>
      </c>
      <c r="AS45" s="5">
        <f t="shared" si="472"/>
        <v>-13.598552445667821</v>
      </c>
      <c r="AT45" s="5">
        <f t="shared" si="473"/>
        <v>-2.873469574303487</v>
      </c>
      <c r="AU45" s="5">
        <f t="shared" si="474"/>
        <v>3185.514473183981</v>
      </c>
      <c r="AV45" s="5">
        <f t="shared" si="475"/>
        <v>3.6499999999999998E-4</v>
      </c>
      <c r="AW45" s="5">
        <f t="shared" si="476"/>
        <v>-2.3007715597952647E-2</v>
      </c>
      <c r="AX45" s="5">
        <f t="shared" si="477"/>
        <v>0</v>
      </c>
      <c r="AY45" s="5">
        <f t="shared" si="478"/>
        <v>5.1492846806960637</v>
      </c>
      <c r="AZ45" s="5">
        <f t="shared" si="479"/>
        <v>0.11</v>
      </c>
      <c r="BA45" s="5">
        <f t="shared" si="480"/>
        <v>-147.75723481451078</v>
      </c>
      <c r="BB45" s="5">
        <f t="shared" si="481"/>
        <v>0</v>
      </c>
      <c r="BC45" s="5">
        <f t="shared" si="482"/>
        <v>-3.1451758145441371E-2</v>
      </c>
      <c r="BD45" s="5">
        <f t="shared" si="483"/>
        <v>0</v>
      </c>
    </row>
    <row r="46" spans="1:56">
      <c r="A46" t="str">
        <f t="shared" si="484"/>
        <v>PIPE.3187.T10</v>
      </c>
      <c r="B46" t="str">
        <f>IF( H46&gt;0, CONCATENATE(D46,"_",F46,"_",G46,"-",H46),CONCATENATE(D46,"_",F46,"_",G46) )</f>
        <v>SA3_XTD10_PIPE</v>
      </c>
      <c r="C46" s="43" t="s">
        <v>246</v>
      </c>
      <c r="D46" s="44" t="s">
        <v>247</v>
      </c>
      <c r="E46" s="44" t="s">
        <v>250</v>
      </c>
      <c r="F46" s="44" t="s">
        <v>245</v>
      </c>
      <c r="G46" s="44" t="s">
        <v>148</v>
      </c>
      <c r="H46" s="44"/>
      <c r="I46" s="43" t="s">
        <v>276</v>
      </c>
      <c r="J46" s="44" t="s">
        <v>42</v>
      </c>
      <c r="K46" s="44">
        <v>73</v>
      </c>
      <c r="L46" s="43"/>
      <c r="M46" s="35" t="s">
        <v>42</v>
      </c>
      <c r="N46" s="35" t="s">
        <v>42</v>
      </c>
      <c r="O46" s="38">
        <v>0</v>
      </c>
      <c r="P46" s="38">
        <v>0</v>
      </c>
      <c r="Q46" s="38">
        <v>267.649</v>
      </c>
      <c r="R46" s="38">
        <v>0</v>
      </c>
      <c r="S46" s="38">
        <v>0</v>
      </c>
      <c r="T46" s="38">
        <v>0</v>
      </c>
      <c r="U46" s="5">
        <f t="shared" si="485"/>
        <v>-3.5000000000000003E-2</v>
      </c>
      <c r="V46" s="5">
        <f t="shared" si="486"/>
        <v>0</v>
      </c>
      <c r="W46" s="5">
        <f t="shared" ref="W46" si="646">Q46</f>
        <v>267.649</v>
      </c>
      <c r="X46" s="5">
        <f t="shared" ref="X46" si="647">R46</f>
        <v>0</v>
      </c>
      <c r="Y46" s="5">
        <f t="shared" ref="Y46" si="648">S46</f>
        <v>0</v>
      </c>
      <c r="Z46" s="5">
        <f t="shared" ref="Z46" si="649">T46</f>
        <v>0</v>
      </c>
      <c r="AA46" s="5">
        <f t="shared" ref="AA46" si="650">U46*COS(-0.018)+(W46-344.5)*SIN(-0.018)</f>
        <v>1.3482489718850286</v>
      </c>
      <c r="AB46" s="5">
        <f t="shared" ref="AB46" si="651">V46</f>
        <v>0</v>
      </c>
      <c r="AC46" s="5">
        <f t="shared" ref="AC46" si="652">-U46*SIN(-0.018)+(W46-344.5)*COS(0.018)+344.5</f>
        <v>267.66081955987681</v>
      </c>
      <c r="AD46" s="5">
        <f t="shared" ref="AD46" si="653">R46</f>
        <v>0</v>
      </c>
      <c r="AE46" s="5">
        <f t="shared" ref="AE46" si="654">S46-0.018</f>
        <v>-1.7999999999999999E-2</v>
      </c>
      <c r="AF46" s="5">
        <f t="shared" ref="AF46" si="655">T46</f>
        <v>0</v>
      </c>
      <c r="AG46" s="5">
        <f t="shared" ref="AG46" si="656">U46*COS(0.018)+(W46-339)*SIN(0.018)</f>
        <v>-1.3192429781046009</v>
      </c>
      <c r="AH46" s="5">
        <f t="shared" ref="AH46" si="657">V46</f>
        <v>0</v>
      </c>
      <c r="AI46" s="5">
        <f t="shared" ref="AI46" si="658">-U46*SIN(0.018)+(W46-339)*COS(0.018)+339</f>
        <v>267.66118851589465</v>
      </c>
      <c r="AJ46" s="5">
        <f t="shared" ref="AJ46" si="659">R46</f>
        <v>0</v>
      </c>
      <c r="AK46" s="5">
        <f t="shared" ref="AK46" si="660">S46+0.018</f>
        <v>1.7999999999999999E-2</v>
      </c>
      <c r="AL46" s="5">
        <f t="shared" si="487"/>
        <v>0</v>
      </c>
      <c r="AM46" s="5">
        <f t="shared" si="488"/>
        <v>-13.632007774038279</v>
      </c>
      <c r="AN46" s="5">
        <f t="shared" si="489"/>
        <v>0</v>
      </c>
      <c r="AO46" s="5">
        <f t="shared" si="490"/>
        <v>1192.4763876920788</v>
      </c>
      <c r="AP46" s="5">
        <f t="shared" si="491"/>
        <v>0</v>
      </c>
      <c r="AQ46" s="5">
        <f t="shared" si="492"/>
        <v>-2.3007715597952647E-2</v>
      </c>
      <c r="AR46" s="5">
        <f t="shared" si="493"/>
        <v>0</v>
      </c>
      <c r="AS46" s="5">
        <f t="shared" ref="AS46" si="661">AM46</f>
        <v>-13.632007774038279</v>
      </c>
      <c r="AT46" s="5">
        <f t="shared" ref="AT46" si="662">AN46*COS(0.02092*PI()/180)-AO46*SIN(0.02092*PI()/180)-2.4386</f>
        <v>-2.8740004027562036</v>
      </c>
      <c r="AU46" s="5">
        <f t="shared" ref="AU46" si="663">AN46*SIN(0.02092*PI()/180)+AO46*COS(0.02092*PI()/180)+1994.492</f>
        <v>3186.9683082047532</v>
      </c>
      <c r="AV46" s="5">
        <f t="shared" ref="AV46" si="664">AP46+0.000365</f>
        <v>3.6499999999999998E-4</v>
      </c>
      <c r="AW46" s="5">
        <f t="shared" ref="AW46" si="665">AQ46</f>
        <v>-2.3007715597952647E-2</v>
      </c>
      <c r="AX46" s="5">
        <f t="shared" ref="AX46" si="666">AR46</f>
        <v>0</v>
      </c>
      <c r="AY46" s="5">
        <f t="shared" ref="AY46" si="667">(AM46+17.5)*COS(-0.483808*PI()/180)+(AO46-1338.818)*SIN(-0.483808*PI()/180)</f>
        <v>5.1035544453272541</v>
      </c>
      <c r="AZ46" s="5">
        <f t="shared" ref="AZ46" si="668">AN46+0.11</f>
        <v>0.11</v>
      </c>
      <c r="BA46" s="5">
        <f t="shared" ref="BA46" si="669">-(AM46+17.5)*SIN(-0.483808*PI()/180)+(AO46-1338.818)*COS(-0.483808*PI()/180)</f>
        <v>-146.30373402195036</v>
      </c>
      <c r="BB46" s="5">
        <f t="shared" ref="BB46" si="670">AP46</f>
        <v>0</v>
      </c>
      <c r="BC46" s="5">
        <f t="shared" ref="BC46" si="671">AQ46-0.483808*PI()/180</f>
        <v>-3.1451758145441371E-2</v>
      </c>
      <c r="BD46" s="5">
        <f t="shared" ref="BD46" si="672">AR46</f>
        <v>0</v>
      </c>
    </row>
    <row r="47" spans="1:56">
      <c r="A47" t="str">
        <f t="shared" si="484"/>
        <v>PIPE.3189.T10</v>
      </c>
      <c r="B47" t="str">
        <f>IF( H47&gt;0, CONCATENATE(D47,"_",F47,"_",G47,"-",H47),CONCATENATE(D47,"_",F47,"_",G47) )</f>
        <v>SA3_XTD10_PIPE</v>
      </c>
      <c r="C47" s="43" t="s">
        <v>246</v>
      </c>
      <c r="D47" s="44" t="s">
        <v>247</v>
      </c>
      <c r="E47" s="44" t="s">
        <v>250</v>
      </c>
      <c r="F47" s="44" t="s">
        <v>245</v>
      </c>
      <c r="G47" s="44" t="s">
        <v>148</v>
      </c>
      <c r="H47" s="44"/>
      <c r="I47" s="43" t="s">
        <v>277</v>
      </c>
      <c r="J47" s="44" t="s">
        <v>42</v>
      </c>
      <c r="K47" s="44">
        <v>73</v>
      </c>
      <c r="L47" s="43"/>
      <c r="M47" s="35" t="s">
        <v>42</v>
      </c>
      <c r="N47" s="35" t="s">
        <v>42</v>
      </c>
      <c r="O47" s="38">
        <v>0</v>
      </c>
      <c r="P47" s="38">
        <v>0</v>
      </c>
      <c r="Q47" s="38">
        <v>269.69900000000001</v>
      </c>
      <c r="R47" s="38">
        <v>0</v>
      </c>
      <c r="S47" s="38">
        <v>0</v>
      </c>
      <c r="T47" s="38">
        <v>0</v>
      </c>
      <c r="U47" s="5">
        <f t="shared" si="485"/>
        <v>-3.5000000000000003E-2</v>
      </c>
      <c r="V47" s="5">
        <f t="shared" si="486"/>
        <v>0</v>
      </c>
      <c r="W47" s="5">
        <f t="shared" si="461"/>
        <v>269.69900000000001</v>
      </c>
      <c r="X47" s="5">
        <f t="shared" si="462"/>
        <v>0</v>
      </c>
      <c r="Y47" s="5">
        <f t="shared" si="463"/>
        <v>0</v>
      </c>
      <c r="Z47" s="5">
        <f t="shared" si="464"/>
        <v>0</v>
      </c>
      <c r="AA47" s="5">
        <f t="shared" si="369"/>
        <v>1.3113509644527486</v>
      </c>
      <c r="AB47" s="5">
        <f t="shared" si="465"/>
        <v>0</v>
      </c>
      <c r="AC47" s="5">
        <f t="shared" si="370"/>
        <v>269.71048746884344</v>
      </c>
      <c r="AD47" s="5">
        <f t="shared" si="466"/>
        <v>0</v>
      </c>
      <c r="AE47" s="5">
        <f t="shared" si="467"/>
        <v>-1.7999999999999999E-2</v>
      </c>
      <c r="AF47" s="5">
        <f t="shared" si="468"/>
        <v>0</v>
      </c>
      <c r="AG47" s="5">
        <f t="shared" si="371"/>
        <v>-1.2823449706723209</v>
      </c>
      <c r="AH47" s="5">
        <f t="shared" si="469"/>
        <v>0</v>
      </c>
      <c r="AI47" s="5">
        <f t="shared" si="372"/>
        <v>269.71085642486128</v>
      </c>
      <c r="AJ47" s="5">
        <f t="shared" si="470"/>
        <v>0</v>
      </c>
      <c r="AK47" s="5">
        <f t="shared" si="471"/>
        <v>1.7999999999999999E-2</v>
      </c>
      <c r="AL47" s="5">
        <f t="shared" si="487"/>
        <v>0</v>
      </c>
      <c r="AM47" s="5">
        <f t="shared" si="488"/>
        <v>-13.679169429880893</v>
      </c>
      <c r="AN47" s="5">
        <f t="shared" si="489"/>
        <v>0</v>
      </c>
      <c r="AO47" s="5">
        <f t="shared" si="490"/>
        <v>1194.525845127162</v>
      </c>
      <c r="AP47" s="5">
        <f t="shared" si="491"/>
        <v>0</v>
      </c>
      <c r="AQ47" s="5">
        <f t="shared" si="492"/>
        <v>-2.3007715597952647E-2</v>
      </c>
      <c r="AR47" s="5">
        <f t="shared" si="493"/>
        <v>0</v>
      </c>
      <c r="AS47" s="5">
        <f t="shared" si="472"/>
        <v>-13.679169429880893</v>
      </c>
      <c r="AT47" s="5">
        <f t="shared" si="473"/>
        <v>-2.8747487065397221</v>
      </c>
      <c r="AU47" s="5">
        <f t="shared" si="474"/>
        <v>3189.0177655032253</v>
      </c>
      <c r="AV47" s="5">
        <f t="shared" si="475"/>
        <v>3.6499999999999998E-4</v>
      </c>
      <c r="AW47" s="5">
        <f t="shared" si="476"/>
        <v>-2.3007715597952647E-2</v>
      </c>
      <c r="AX47" s="5">
        <f t="shared" si="477"/>
        <v>0</v>
      </c>
      <c r="AY47" s="5">
        <f t="shared" si="478"/>
        <v>5.0390889707043875</v>
      </c>
      <c r="AZ47" s="5">
        <f t="shared" si="479"/>
        <v>0.11</v>
      </c>
      <c r="BA47" s="5">
        <f t="shared" si="480"/>
        <v>-144.25474788178701</v>
      </c>
      <c r="BB47" s="5">
        <f t="shared" si="481"/>
        <v>0</v>
      </c>
      <c r="BC47" s="5">
        <f t="shared" si="482"/>
        <v>-3.1451758145441371E-2</v>
      </c>
      <c r="BD47" s="5">
        <f t="shared" si="483"/>
        <v>0</v>
      </c>
    </row>
    <row r="48" spans="1:56">
      <c r="A48" t="str">
        <f t="shared" si="484"/>
        <v>PIPE.3190.T10</v>
      </c>
      <c r="B48" t="str">
        <f>IF( H48&gt;0, CONCATENATE(D48,"_",F48,"_",G48,"-",H48),CONCATENATE(D48,"_",F48,"_",G48) )</f>
        <v>SA3_XTD10_PIPE</v>
      </c>
      <c r="C48" s="43" t="s">
        <v>246</v>
      </c>
      <c r="D48" s="44" t="s">
        <v>247</v>
      </c>
      <c r="E48" s="44" t="s">
        <v>250</v>
      </c>
      <c r="F48" s="44" t="s">
        <v>245</v>
      </c>
      <c r="G48" s="44" t="s">
        <v>148</v>
      </c>
      <c r="H48" s="44"/>
      <c r="I48" s="43" t="s">
        <v>278</v>
      </c>
      <c r="J48" s="44" t="s">
        <v>42</v>
      </c>
      <c r="K48" s="44">
        <v>73</v>
      </c>
      <c r="L48" s="43"/>
      <c r="M48" s="35" t="s">
        <v>42</v>
      </c>
      <c r="N48" s="35" t="s">
        <v>42</v>
      </c>
      <c r="O48" s="38">
        <v>0</v>
      </c>
      <c r="P48" s="38">
        <v>0</v>
      </c>
      <c r="Q48" s="38">
        <v>271.09899999999999</v>
      </c>
      <c r="R48" s="38">
        <v>0</v>
      </c>
      <c r="S48" s="38">
        <v>0</v>
      </c>
      <c r="T48" s="38">
        <v>0</v>
      </c>
      <c r="U48" s="5">
        <f t="shared" si="485"/>
        <v>-3.5000000000000003E-2</v>
      </c>
      <c r="V48" s="5">
        <f t="shared" si="486"/>
        <v>0</v>
      </c>
      <c r="W48" s="5">
        <f t="shared" ref="W48" si="673">Q48</f>
        <v>271.09899999999999</v>
      </c>
      <c r="X48" s="5">
        <f t="shared" ref="X48" si="674">R48</f>
        <v>0</v>
      </c>
      <c r="Y48" s="5">
        <f t="shared" ref="Y48" si="675">S48</f>
        <v>0</v>
      </c>
      <c r="Z48" s="5">
        <f t="shared" ref="Z48" si="676">T48</f>
        <v>0</v>
      </c>
      <c r="AA48" s="5">
        <f t="shared" ref="AA48" si="677">U48*COS(-0.018)+(W48-344.5)*SIN(-0.018)</f>
        <v>1.2861523252307041</v>
      </c>
      <c r="AB48" s="5">
        <f t="shared" ref="AB48" si="678">V48</f>
        <v>0</v>
      </c>
      <c r="AC48" s="5">
        <f t="shared" ref="AC48" si="679">-U48*SIN(-0.018)+(W48-344.5)*COS(0.018)+344.5</f>
        <v>271.11026067496692</v>
      </c>
      <c r="AD48" s="5">
        <f t="shared" ref="AD48" si="680">R48</f>
        <v>0</v>
      </c>
      <c r="AE48" s="5">
        <f t="shared" ref="AE48" si="681">S48-0.018</f>
        <v>-1.7999999999999999E-2</v>
      </c>
      <c r="AF48" s="5">
        <f t="shared" ref="AF48" si="682">T48</f>
        <v>0</v>
      </c>
      <c r="AG48" s="5">
        <f t="shared" ref="AG48" si="683">U48*COS(0.018)+(W48-339)*SIN(0.018)</f>
        <v>-1.2571463314502764</v>
      </c>
      <c r="AH48" s="5">
        <f t="shared" ref="AH48" si="684">V48</f>
        <v>0</v>
      </c>
      <c r="AI48" s="5">
        <f t="shared" ref="AI48" si="685">-U48*SIN(0.018)+(W48-339)*COS(0.018)+339</f>
        <v>271.11062963098476</v>
      </c>
      <c r="AJ48" s="5">
        <f t="shared" ref="AJ48" si="686">R48</f>
        <v>0</v>
      </c>
      <c r="AK48" s="5">
        <f t="shared" ref="AK48" si="687">S48+0.018</f>
        <v>1.7999999999999999E-2</v>
      </c>
      <c r="AL48" s="5">
        <f t="shared" si="487"/>
        <v>0</v>
      </c>
      <c r="AM48" s="5">
        <f t="shared" si="488"/>
        <v>-13.711377389968533</v>
      </c>
      <c r="AN48" s="5">
        <f t="shared" si="489"/>
        <v>0</v>
      </c>
      <c r="AO48" s="5">
        <f t="shared" si="490"/>
        <v>1195.9254745950238</v>
      </c>
      <c r="AP48" s="5">
        <f t="shared" si="491"/>
        <v>0</v>
      </c>
      <c r="AQ48" s="5">
        <f t="shared" si="492"/>
        <v>-2.3007715597952647E-2</v>
      </c>
      <c r="AR48" s="5">
        <f t="shared" si="493"/>
        <v>0</v>
      </c>
      <c r="AS48" s="5">
        <f t="shared" ref="AS48" si="688">AM48</f>
        <v>-13.711377389968533</v>
      </c>
      <c r="AT48" s="5">
        <f t="shared" ref="AT48" si="689">AN48*COS(0.02092*PI()/180)-AO48*SIN(0.02092*PI()/180)-2.4386</f>
        <v>-2.8752597432699303</v>
      </c>
      <c r="AU48" s="5">
        <f t="shared" ref="AU48" si="690">AN48*SIN(0.02092*PI()/180)+AO48*COS(0.02092*PI()/180)+1994.492</f>
        <v>3190.4173948777916</v>
      </c>
      <c r="AV48" s="5">
        <f t="shared" ref="AV48" si="691">AP48+0.000365</f>
        <v>3.6499999999999998E-4</v>
      </c>
      <c r="AW48" s="5">
        <f t="shared" ref="AW48" si="692">AQ48</f>
        <v>-2.3007715597952647E-2</v>
      </c>
      <c r="AX48" s="5">
        <f t="shared" ref="AX48" si="693">AR48</f>
        <v>0</v>
      </c>
      <c r="AY48" s="5">
        <f t="shared" ref="AY48" si="694">(AM48+17.5)*COS(-0.483808*PI()/180)+(AO48-1338.818)*SIN(-0.483808*PI()/180)</f>
        <v>4.9950637685229164</v>
      </c>
      <c r="AZ48" s="5">
        <f t="shared" ref="AZ48" si="695">AN48+0.11</f>
        <v>0.11</v>
      </c>
      <c r="BA48" s="5">
        <f t="shared" ref="BA48" si="696">-(AM48+17.5)*SIN(-0.483808*PI()/180)+(AO48-1338.818)*COS(-0.483808*PI()/180)</f>
        <v>-142.8554402738705</v>
      </c>
      <c r="BB48" s="5">
        <f t="shared" ref="BB48" si="697">AP48</f>
        <v>0</v>
      </c>
      <c r="BC48" s="5">
        <f t="shared" ref="BC48" si="698">AQ48-0.483808*PI()/180</f>
        <v>-3.1451758145441371E-2</v>
      </c>
      <c r="BD48" s="5">
        <f t="shared" ref="BD48" si="699">AR48</f>
        <v>0</v>
      </c>
    </row>
    <row r="49" spans="1:56">
      <c r="A49" t="str">
        <f t="shared" si="484"/>
        <v>PIPE.3195.T10</v>
      </c>
      <c r="B49" t="str">
        <f>IF( H49&gt;0, CONCATENATE(D49,"_",F49,"_",G49,"-",H49),CONCATENATE(D49,"_",F49,"_",G49) )</f>
        <v>SA3_XTD10_PIPE</v>
      </c>
      <c r="C49" s="43" t="s">
        <v>246</v>
      </c>
      <c r="D49" s="44" t="s">
        <v>247</v>
      </c>
      <c r="E49" s="44" t="s">
        <v>250</v>
      </c>
      <c r="F49" s="44" t="s">
        <v>245</v>
      </c>
      <c r="G49" s="44" t="s">
        <v>148</v>
      </c>
      <c r="H49" s="44"/>
      <c r="I49" s="43" t="s">
        <v>279</v>
      </c>
      <c r="J49" s="44" t="s">
        <v>42</v>
      </c>
      <c r="K49" s="44">
        <v>73</v>
      </c>
      <c r="L49" s="43"/>
      <c r="M49" s="35" t="s">
        <v>42</v>
      </c>
      <c r="N49" s="35" t="s">
        <v>42</v>
      </c>
      <c r="O49" s="38">
        <v>0</v>
      </c>
      <c r="P49" s="38">
        <v>0</v>
      </c>
      <c r="Q49" s="38">
        <v>275.69900000000001</v>
      </c>
      <c r="R49" s="38">
        <v>0</v>
      </c>
      <c r="S49" s="38">
        <v>0</v>
      </c>
      <c r="T49" s="38">
        <v>0</v>
      </c>
      <c r="U49" s="5">
        <f t="shared" si="485"/>
        <v>-3.5000000000000003E-2</v>
      </c>
      <c r="V49" s="5">
        <f t="shared" si="486"/>
        <v>0</v>
      </c>
      <c r="W49" s="5">
        <f t="shared" si="461"/>
        <v>275.69900000000001</v>
      </c>
      <c r="X49" s="5">
        <f t="shared" si="462"/>
        <v>0</v>
      </c>
      <c r="Y49" s="5">
        <f t="shared" si="463"/>
        <v>0</v>
      </c>
      <c r="Z49" s="5">
        <f t="shared" si="464"/>
        <v>0</v>
      </c>
      <c r="AA49" s="5">
        <f t="shared" si="369"/>
        <v>1.203356796358271</v>
      </c>
      <c r="AB49" s="5">
        <f t="shared" si="465"/>
        <v>0</v>
      </c>
      <c r="AC49" s="5">
        <f t="shared" si="370"/>
        <v>275.70951549508715</v>
      </c>
      <c r="AD49" s="5">
        <f t="shared" si="466"/>
        <v>0</v>
      </c>
      <c r="AE49" s="5">
        <f t="shared" si="467"/>
        <v>-1.7999999999999999E-2</v>
      </c>
      <c r="AF49" s="5">
        <f t="shared" si="468"/>
        <v>0</v>
      </c>
      <c r="AG49" s="5">
        <f t="shared" si="371"/>
        <v>-1.1743508025778433</v>
      </c>
      <c r="AH49" s="5">
        <f t="shared" si="469"/>
        <v>0</v>
      </c>
      <c r="AI49" s="5">
        <f t="shared" si="372"/>
        <v>275.70988445110498</v>
      </c>
      <c r="AJ49" s="5">
        <f t="shared" si="470"/>
        <v>0</v>
      </c>
      <c r="AK49" s="5">
        <f t="shared" si="471"/>
        <v>1.7999999999999999E-2</v>
      </c>
      <c r="AL49" s="5">
        <f t="shared" si="487"/>
        <v>0</v>
      </c>
      <c r="AM49" s="5">
        <f t="shared" si="488"/>
        <v>-13.817203544542203</v>
      </c>
      <c r="AN49" s="5">
        <f t="shared" si="489"/>
        <v>0</v>
      </c>
      <c r="AO49" s="5">
        <f t="shared" si="490"/>
        <v>1200.5242571322838</v>
      </c>
      <c r="AP49" s="5">
        <f t="shared" si="491"/>
        <v>0</v>
      </c>
      <c r="AQ49" s="5">
        <f t="shared" si="492"/>
        <v>-2.3007715597952647E-2</v>
      </c>
      <c r="AR49" s="5">
        <f t="shared" si="493"/>
        <v>0</v>
      </c>
      <c r="AS49" s="5">
        <f t="shared" si="472"/>
        <v>-13.817203544542203</v>
      </c>
      <c r="AT49" s="5">
        <f t="shared" si="473"/>
        <v>-2.8769388639548996</v>
      </c>
      <c r="AU49" s="5">
        <f t="shared" si="474"/>
        <v>3195.0161771085086</v>
      </c>
      <c r="AV49" s="5">
        <f t="shared" si="475"/>
        <v>3.6499999999999998E-4</v>
      </c>
      <c r="AW49" s="5">
        <f t="shared" si="476"/>
        <v>-2.3007715597952647E-2</v>
      </c>
      <c r="AX49" s="5">
        <f t="shared" si="477"/>
        <v>0</v>
      </c>
      <c r="AY49" s="5">
        <f t="shared" si="478"/>
        <v>4.8504095327838046</v>
      </c>
      <c r="AZ49" s="5">
        <f t="shared" si="479"/>
        <v>0.11</v>
      </c>
      <c r="BA49" s="5">
        <f t="shared" si="480"/>
        <v>-138.25771527643087</v>
      </c>
      <c r="BB49" s="5">
        <f t="shared" si="481"/>
        <v>0</v>
      </c>
      <c r="BC49" s="5">
        <f t="shared" si="482"/>
        <v>-3.1451758145441371E-2</v>
      </c>
      <c r="BD49" s="5">
        <f t="shared" si="483"/>
        <v>0</v>
      </c>
    </row>
    <row r="50" spans="1:56">
      <c r="A50" t="str">
        <f t="shared" si="484"/>
        <v>ALAS.3196.T10</v>
      </c>
      <c r="B50" t="str">
        <f t="shared" si="368"/>
        <v>SA3_XTD10_ALAS</v>
      </c>
      <c r="C50" s="43" t="s">
        <v>246</v>
      </c>
      <c r="D50" s="44" t="s">
        <v>247</v>
      </c>
      <c r="E50" s="44" t="s">
        <v>245</v>
      </c>
      <c r="F50" s="44" t="s">
        <v>245</v>
      </c>
      <c r="G50" s="44" t="s">
        <v>271</v>
      </c>
      <c r="H50" s="44"/>
      <c r="I50" s="43" t="s">
        <v>209</v>
      </c>
      <c r="J50" s="44" t="s">
        <v>42</v>
      </c>
      <c r="K50" s="44">
        <v>73</v>
      </c>
      <c r="L50" s="43" t="s">
        <v>209</v>
      </c>
      <c r="M50" s="35" t="s">
        <v>42</v>
      </c>
      <c r="N50" s="35" t="s">
        <v>42</v>
      </c>
      <c r="O50" s="38">
        <v>0</v>
      </c>
      <c r="P50" s="38">
        <v>0</v>
      </c>
      <c r="Q50" s="38">
        <v>276.67599999999993</v>
      </c>
      <c r="R50" s="38">
        <v>0</v>
      </c>
      <c r="S50" s="38">
        <v>0</v>
      </c>
      <c r="T50" s="38">
        <v>0</v>
      </c>
      <c r="U50" s="5">
        <f t="shared" si="485"/>
        <v>-3.5000000000000003E-2</v>
      </c>
      <c r="V50" s="5">
        <f t="shared" si="486"/>
        <v>0</v>
      </c>
      <c r="W50" s="5">
        <f t="shared" si="461"/>
        <v>276.67599999999993</v>
      </c>
      <c r="X50" s="5">
        <f t="shared" si="462"/>
        <v>0</v>
      </c>
      <c r="Y50" s="5">
        <f t="shared" si="463"/>
        <v>0</v>
      </c>
      <c r="Z50" s="5">
        <f t="shared" si="464"/>
        <v>0</v>
      </c>
      <c r="AA50" s="5">
        <f t="shared" si="369"/>
        <v>1.1857717459868882</v>
      </c>
      <c r="AB50" s="5">
        <f t="shared" si="465"/>
        <v>0</v>
      </c>
      <c r="AC50" s="5">
        <f t="shared" si="370"/>
        <v>276.68635722536044</v>
      </c>
      <c r="AD50" s="5">
        <f t="shared" si="466"/>
        <v>0</v>
      </c>
      <c r="AE50" s="5">
        <f t="shared" si="467"/>
        <v>-1.7999999999999999E-2</v>
      </c>
      <c r="AF50" s="5">
        <f t="shared" si="468"/>
        <v>0</v>
      </c>
      <c r="AG50" s="5">
        <f t="shared" si="371"/>
        <v>-1.1567657522064605</v>
      </c>
      <c r="AH50" s="5">
        <f t="shared" si="469"/>
        <v>0</v>
      </c>
      <c r="AI50" s="5">
        <f t="shared" si="372"/>
        <v>276.68672618137828</v>
      </c>
      <c r="AJ50" s="5">
        <f t="shared" si="470"/>
        <v>0</v>
      </c>
      <c r="AK50" s="5">
        <f t="shared" si="471"/>
        <v>1.7999999999999999E-2</v>
      </c>
      <c r="AL50" s="5">
        <f t="shared" si="487"/>
        <v>0</v>
      </c>
      <c r="AM50" s="5">
        <f t="shared" si="488"/>
        <v>-13.839680099546214</v>
      </c>
      <c r="AN50" s="5">
        <f t="shared" si="489"/>
        <v>0</v>
      </c>
      <c r="AO50" s="5">
        <f t="shared" si="490"/>
        <v>1201.5009985537845</v>
      </c>
      <c r="AP50" s="5">
        <f t="shared" si="491"/>
        <v>0</v>
      </c>
      <c r="AQ50" s="5">
        <f t="shared" si="492"/>
        <v>-2.3007715597952647E-2</v>
      </c>
      <c r="AR50" s="5">
        <f t="shared" si="493"/>
        <v>0</v>
      </c>
      <c r="AS50" s="5">
        <f t="shared" si="472"/>
        <v>-13.839680099546214</v>
      </c>
      <c r="AT50" s="5">
        <f t="shared" si="473"/>
        <v>-2.8772954945873379</v>
      </c>
      <c r="AU50" s="5">
        <f t="shared" si="474"/>
        <v>3195.9929184649027</v>
      </c>
      <c r="AV50" s="5">
        <f t="shared" si="475"/>
        <v>3.6499999999999998E-4</v>
      </c>
      <c r="AW50" s="5">
        <f t="shared" si="476"/>
        <v>-2.3007715597952647E-2</v>
      </c>
      <c r="AX50" s="5">
        <f t="shared" si="477"/>
        <v>0</v>
      </c>
      <c r="AY50" s="5">
        <f t="shared" si="478"/>
        <v>4.8196862309757407</v>
      </c>
      <c r="AZ50" s="5">
        <f t="shared" si="479"/>
        <v>0.11</v>
      </c>
      <c r="BA50" s="5">
        <f t="shared" si="480"/>
        <v>-137.28119846719198</v>
      </c>
      <c r="BB50" s="5">
        <f t="shared" si="481"/>
        <v>0</v>
      </c>
      <c r="BC50" s="5">
        <f t="shared" si="482"/>
        <v>-3.1451758145441371E-2</v>
      </c>
      <c r="BD50" s="5">
        <f t="shared" si="483"/>
        <v>0</v>
      </c>
    </row>
    <row r="51" spans="1:56">
      <c r="A51" t="str">
        <f t="shared" si="484"/>
        <v>IMGFEL.3196.T10</v>
      </c>
      <c r="B51" t="str">
        <f t="shared" si="368"/>
        <v>SA3_XTD10_IMGFEL</v>
      </c>
      <c r="C51" s="43" t="s">
        <v>246</v>
      </c>
      <c r="D51" s="44" t="s">
        <v>247</v>
      </c>
      <c r="E51" s="44" t="s">
        <v>245</v>
      </c>
      <c r="F51" s="44" t="s">
        <v>245</v>
      </c>
      <c r="G51" s="44" t="s">
        <v>114</v>
      </c>
      <c r="H51" s="44"/>
      <c r="I51" s="43" t="s">
        <v>210</v>
      </c>
      <c r="J51" s="44" t="s">
        <v>42</v>
      </c>
      <c r="K51" s="44">
        <v>74</v>
      </c>
      <c r="L51" s="43" t="s">
        <v>210</v>
      </c>
      <c r="M51" s="35" t="s">
        <v>42</v>
      </c>
      <c r="N51" s="35" t="s">
        <v>42</v>
      </c>
      <c r="O51" s="38">
        <v>0</v>
      </c>
      <c r="P51" s="38">
        <v>0</v>
      </c>
      <c r="Q51" s="38">
        <v>277.08049999999997</v>
      </c>
      <c r="R51" s="38">
        <v>0</v>
      </c>
      <c r="S51" s="38">
        <v>0</v>
      </c>
      <c r="T51" s="38">
        <v>0</v>
      </c>
      <c r="U51" s="5">
        <f t="shared" si="485"/>
        <v>-3.5000000000000003E-2</v>
      </c>
      <c r="V51" s="5">
        <f t="shared" si="486"/>
        <v>0</v>
      </c>
      <c r="W51" s="5">
        <f t="shared" si="461"/>
        <v>277.08049999999997</v>
      </c>
      <c r="X51" s="5">
        <f t="shared" si="462"/>
        <v>0</v>
      </c>
      <c r="Y51" s="5">
        <f t="shared" si="463"/>
        <v>0</v>
      </c>
      <c r="Z51" s="5">
        <f t="shared" si="464"/>
        <v>0</v>
      </c>
      <c r="AA51" s="5">
        <f t="shared" si="369"/>
        <v>1.1784911391545181</v>
      </c>
      <c r="AB51" s="5">
        <f t="shared" si="465"/>
        <v>0</v>
      </c>
      <c r="AC51" s="5">
        <f t="shared" si="370"/>
        <v>277.09079169812969</v>
      </c>
      <c r="AD51" s="5">
        <f t="shared" si="466"/>
        <v>0</v>
      </c>
      <c r="AE51" s="5">
        <f t="shared" si="467"/>
        <v>-1.7999999999999999E-2</v>
      </c>
      <c r="AF51" s="5">
        <f t="shared" si="468"/>
        <v>0</v>
      </c>
      <c r="AG51" s="5">
        <f t="shared" si="371"/>
        <v>-1.1494851453740904</v>
      </c>
      <c r="AH51" s="5">
        <f t="shared" si="469"/>
        <v>0</v>
      </c>
      <c r="AI51" s="5">
        <f t="shared" si="372"/>
        <v>277.09116065414753</v>
      </c>
      <c r="AJ51" s="5">
        <f t="shared" si="470"/>
        <v>0</v>
      </c>
      <c r="AK51" s="5">
        <f t="shared" si="471"/>
        <v>1.7999999999999999E-2</v>
      </c>
      <c r="AL51" s="5">
        <f t="shared" si="487"/>
        <v>0</v>
      </c>
      <c r="AM51" s="5">
        <f t="shared" si="488"/>
        <v>-13.848985899442965</v>
      </c>
      <c r="AN51" s="5">
        <f t="shared" si="489"/>
        <v>0</v>
      </c>
      <c r="AO51" s="5">
        <f t="shared" si="490"/>
        <v>1201.9053914964632</v>
      </c>
      <c r="AP51" s="5">
        <f t="shared" si="491"/>
        <v>0</v>
      </c>
      <c r="AQ51" s="5">
        <f t="shared" si="492"/>
        <v>-2.3007715597952647E-2</v>
      </c>
      <c r="AR51" s="5">
        <f t="shared" si="493"/>
        <v>0</v>
      </c>
      <c r="AS51" s="5">
        <f t="shared" si="472"/>
        <v>-13.848985899442965</v>
      </c>
      <c r="AT51" s="5">
        <f t="shared" si="473"/>
        <v>-2.8774431476997444</v>
      </c>
      <c r="AU51" s="5">
        <f t="shared" si="474"/>
        <v>3196.3973113806251</v>
      </c>
      <c r="AV51" s="5">
        <f t="shared" si="475"/>
        <v>3.6499999999999998E-4</v>
      </c>
      <c r="AW51" s="5">
        <f t="shared" si="476"/>
        <v>-2.3007715597952647E-2</v>
      </c>
      <c r="AX51" s="5">
        <f t="shared" si="477"/>
        <v>0</v>
      </c>
      <c r="AY51" s="5">
        <f t="shared" si="478"/>
        <v>4.8069660922025932</v>
      </c>
      <c r="AZ51" s="5">
        <f t="shared" si="479"/>
        <v>0.11</v>
      </c>
      <c r="BA51" s="5">
        <f t="shared" si="480"/>
        <v>-136.8768985190475</v>
      </c>
      <c r="BB51" s="5">
        <f t="shared" si="481"/>
        <v>0</v>
      </c>
      <c r="BC51" s="5">
        <f t="shared" si="482"/>
        <v>-3.1451758145441371E-2</v>
      </c>
      <c r="BD51" s="5">
        <f t="shared" si="483"/>
        <v>0</v>
      </c>
    </row>
    <row r="52" spans="1:56">
      <c r="A52" t="str">
        <f t="shared" si="484"/>
        <v>COLA-1.3197.T10</v>
      </c>
      <c r="B52" t="str">
        <f t="shared" si="368"/>
        <v>SA3_XTD10_COLA-1</v>
      </c>
      <c r="C52" s="43" t="s">
        <v>246</v>
      </c>
      <c r="D52" s="44" t="s">
        <v>247</v>
      </c>
      <c r="E52" s="44" t="s">
        <v>245</v>
      </c>
      <c r="F52" s="44" t="s">
        <v>245</v>
      </c>
      <c r="G52" s="44" t="s">
        <v>115</v>
      </c>
      <c r="H52" s="44">
        <v>1</v>
      </c>
      <c r="I52" s="43" t="s">
        <v>211</v>
      </c>
      <c r="J52" s="44" t="s">
        <v>42</v>
      </c>
      <c r="K52" s="44">
        <v>73</v>
      </c>
      <c r="L52" s="43" t="s">
        <v>211</v>
      </c>
      <c r="M52" s="35">
        <v>0.02</v>
      </c>
      <c r="N52" s="35">
        <v>0.02</v>
      </c>
      <c r="O52" s="38">
        <v>0</v>
      </c>
      <c r="P52" s="38">
        <v>0</v>
      </c>
      <c r="Q52" s="38">
        <v>277.75</v>
      </c>
      <c r="R52" s="38">
        <v>0</v>
      </c>
      <c r="S52" s="38">
        <v>0</v>
      </c>
      <c r="T52" s="38">
        <v>0</v>
      </c>
      <c r="U52" s="5">
        <f t="shared" si="485"/>
        <v>-3.5000000000000003E-2</v>
      </c>
      <c r="V52" s="5">
        <f t="shared" si="486"/>
        <v>0</v>
      </c>
      <c r="W52" s="5">
        <f t="shared" si="461"/>
        <v>277.75</v>
      </c>
      <c r="X52" s="5">
        <f t="shared" si="462"/>
        <v>0</v>
      </c>
      <c r="Y52" s="5">
        <f t="shared" si="463"/>
        <v>0</v>
      </c>
      <c r="Z52" s="5">
        <f t="shared" si="464"/>
        <v>0</v>
      </c>
      <c r="AA52" s="5">
        <f t="shared" si="369"/>
        <v>1.1664407898979756</v>
      </c>
      <c r="AB52" s="5">
        <f t="shared" si="465"/>
        <v>0</v>
      </c>
      <c r="AC52" s="5">
        <f t="shared" si="370"/>
        <v>277.76018324205813</v>
      </c>
      <c r="AD52" s="5">
        <f t="shared" si="466"/>
        <v>0</v>
      </c>
      <c r="AE52" s="5">
        <f t="shared" si="467"/>
        <v>-1.7999999999999999E-2</v>
      </c>
      <c r="AF52" s="5">
        <f t="shared" si="468"/>
        <v>0</v>
      </c>
      <c r="AG52" s="5">
        <f t="shared" si="371"/>
        <v>-1.1374347961175477</v>
      </c>
      <c r="AH52" s="5">
        <f t="shared" si="469"/>
        <v>0</v>
      </c>
      <c r="AI52" s="5">
        <f t="shared" si="372"/>
        <v>277.76055219807597</v>
      </c>
      <c r="AJ52" s="5">
        <f t="shared" si="470"/>
        <v>0</v>
      </c>
      <c r="AK52" s="5">
        <f t="shared" si="471"/>
        <v>1.7999999999999999E-2</v>
      </c>
      <c r="AL52" s="5">
        <f t="shared" si="487"/>
        <v>0</v>
      </c>
      <c r="AM52" s="5">
        <f t="shared" si="488"/>
        <v>-13.86438820607059</v>
      </c>
      <c r="AN52" s="5">
        <f t="shared" si="489"/>
        <v>0</v>
      </c>
      <c r="AO52" s="5">
        <f t="shared" si="490"/>
        <v>1202.5747143027013</v>
      </c>
      <c r="AP52" s="5">
        <f t="shared" si="491"/>
        <v>0</v>
      </c>
      <c r="AQ52" s="5">
        <f t="shared" si="492"/>
        <v>-2.3007715597952647E-2</v>
      </c>
      <c r="AR52" s="5">
        <f t="shared" si="493"/>
        <v>0</v>
      </c>
      <c r="AS52" s="5">
        <f t="shared" si="472"/>
        <v>-13.86438820607059</v>
      </c>
      <c r="AT52" s="5">
        <f t="shared" si="473"/>
        <v>-2.8776875327646545</v>
      </c>
      <c r="AU52" s="5">
        <f t="shared" si="474"/>
        <v>3197.0666341422484</v>
      </c>
      <c r="AV52" s="5">
        <f t="shared" si="475"/>
        <v>3.6499999999999998E-4</v>
      </c>
      <c r="AW52" s="5">
        <f t="shared" si="476"/>
        <v>-2.3007715597952647E-2</v>
      </c>
      <c r="AX52" s="5">
        <f t="shared" si="477"/>
        <v>0</v>
      </c>
      <c r="AY52" s="5">
        <f t="shared" si="478"/>
        <v>4.7859126115879551</v>
      </c>
      <c r="AZ52" s="5">
        <f t="shared" si="479"/>
        <v>0.11</v>
      </c>
      <c r="BA52" s="5">
        <f t="shared" si="480"/>
        <v>-136.2077296308332</v>
      </c>
      <c r="BB52" s="5">
        <f t="shared" si="481"/>
        <v>0</v>
      </c>
      <c r="BC52" s="5">
        <f t="shared" si="482"/>
        <v>-3.1451758145441371E-2</v>
      </c>
      <c r="BD52" s="5">
        <f t="shared" si="483"/>
        <v>0</v>
      </c>
    </row>
    <row r="53" spans="1:56">
      <c r="A53" t="str">
        <f t="shared" si="484"/>
        <v>PIPE.3198.T10</v>
      </c>
      <c r="B53" t="str">
        <f>IF( H53&gt;0, CONCATENATE(D53,"_",F53,"_",G53,"-",H53),CONCATENATE(D53,"_",F53,"_",G53) )</f>
        <v>SA3_XTD10_PIPE</v>
      </c>
      <c r="C53" s="43" t="s">
        <v>246</v>
      </c>
      <c r="D53" s="44" t="s">
        <v>247</v>
      </c>
      <c r="E53" s="44" t="s">
        <v>250</v>
      </c>
      <c r="F53" s="44" t="s">
        <v>245</v>
      </c>
      <c r="G53" s="44" t="s">
        <v>148</v>
      </c>
      <c r="H53" s="44"/>
      <c r="I53" s="43" t="s">
        <v>276</v>
      </c>
      <c r="J53" s="44" t="s">
        <v>42</v>
      </c>
      <c r="K53" s="44">
        <v>73</v>
      </c>
      <c r="L53" s="43"/>
      <c r="M53" s="35" t="s">
        <v>42</v>
      </c>
      <c r="N53" s="35" t="s">
        <v>42</v>
      </c>
      <c r="O53" s="38">
        <v>0</v>
      </c>
      <c r="P53" s="38">
        <v>0</v>
      </c>
      <c r="Q53" s="38">
        <v>278.55</v>
      </c>
      <c r="R53" s="38">
        <v>0</v>
      </c>
      <c r="S53" s="38">
        <v>0</v>
      </c>
      <c r="T53" s="38">
        <v>0</v>
      </c>
      <c r="U53" s="5">
        <f t="shared" si="485"/>
        <v>-3.5000000000000003E-2</v>
      </c>
      <c r="V53" s="5">
        <f t="shared" si="486"/>
        <v>0</v>
      </c>
      <c r="W53" s="5">
        <f t="shared" ref="W53" si="700">Q53</f>
        <v>278.55</v>
      </c>
      <c r="X53" s="5">
        <f t="shared" ref="X53" si="701">R53</f>
        <v>0</v>
      </c>
      <c r="Y53" s="5">
        <f t="shared" ref="Y53" si="702">S53</f>
        <v>0</v>
      </c>
      <c r="Z53" s="5">
        <f t="shared" ref="Z53" si="703">T53</f>
        <v>0</v>
      </c>
      <c r="AA53" s="5">
        <f t="shared" ref="AA53" si="704">U53*COS(-0.018)+(W53-344.5)*SIN(-0.018)</f>
        <v>1.1520415674853783</v>
      </c>
      <c r="AB53" s="5">
        <f t="shared" ref="AB53" si="705">V53</f>
        <v>0</v>
      </c>
      <c r="AC53" s="5">
        <f t="shared" ref="AC53" si="706">-U53*SIN(-0.018)+(W53-344.5)*COS(0.018)+344.5</f>
        <v>278.56005364555728</v>
      </c>
      <c r="AD53" s="5">
        <f t="shared" ref="AD53" si="707">R53</f>
        <v>0</v>
      </c>
      <c r="AE53" s="5">
        <f t="shared" ref="AE53" si="708">S53-0.018</f>
        <v>-1.7999999999999999E-2</v>
      </c>
      <c r="AF53" s="5">
        <f t="shared" ref="AF53" si="709">T53</f>
        <v>0</v>
      </c>
      <c r="AG53" s="5">
        <f t="shared" ref="AG53" si="710">U53*COS(0.018)+(W53-339)*SIN(0.018)</f>
        <v>-1.1230355737049507</v>
      </c>
      <c r="AH53" s="5">
        <f t="shared" ref="AH53" si="711">V53</f>
        <v>0</v>
      </c>
      <c r="AI53" s="5">
        <f t="shared" ref="AI53" si="712">-U53*SIN(0.018)+(W53-339)*COS(0.018)+339</f>
        <v>278.56042260157511</v>
      </c>
      <c r="AJ53" s="5">
        <f t="shared" ref="AJ53" si="713">R53</f>
        <v>0</v>
      </c>
      <c r="AK53" s="5">
        <f t="shared" ref="AK53" si="714">S53+0.018</f>
        <v>1.7999999999999999E-2</v>
      </c>
      <c r="AL53" s="5">
        <f t="shared" si="487"/>
        <v>0</v>
      </c>
      <c r="AM53" s="5">
        <f t="shared" si="488"/>
        <v>-13.882792754692098</v>
      </c>
      <c r="AN53" s="5">
        <f t="shared" si="489"/>
        <v>0</v>
      </c>
      <c r="AO53" s="5">
        <f t="shared" si="490"/>
        <v>1203.3745025700509</v>
      </c>
      <c r="AP53" s="5">
        <f t="shared" si="491"/>
        <v>0</v>
      </c>
      <c r="AQ53" s="5">
        <f t="shared" si="492"/>
        <v>-2.3007715597952647E-2</v>
      </c>
      <c r="AR53" s="5">
        <f t="shared" si="493"/>
        <v>0</v>
      </c>
      <c r="AS53" s="5">
        <f t="shared" ref="AS53" si="715">AM53</f>
        <v>-13.882792754692098</v>
      </c>
      <c r="AT53" s="5">
        <f t="shared" ref="AT53" si="716">AN53*COS(0.02092*PI()/180)-AO53*SIN(0.02092*PI()/180)-2.4386</f>
        <v>-2.8779795537533448</v>
      </c>
      <c r="AU53" s="5">
        <f t="shared" ref="AU53" si="717">AN53*SIN(0.02092*PI()/180)+AO53*COS(0.02092*PI()/180)+1994.492</f>
        <v>3197.866422356286</v>
      </c>
      <c r="AV53" s="5">
        <f t="shared" ref="AV53" si="718">AP53+0.000365</f>
        <v>3.6499999999999998E-4</v>
      </c>
      <c r="AW53" s="5">
        <f t="shared" ref="AW53" si="719">AQ53</f>
        <v>-2.3007715597952647E-2</v>
      </c>
      <c r="AX53" s="5">
        <f t="shared" ref="AX53" si="720">AR53</f>
        <v>0</v>
      </c>
      <c r="AY53" s="5">
        <f t="shared" ref="AY53" si="721">(AM53+17.5)*COS(-0.483808*PI()/180)+(AO53-1338.818)*SIN(-0.483808*PI()/180)</f>
        <v>4.7607553531985438</v>
      </c>
      <c r="AZ53" s="5">
        <f t="shared" ref="AZ53" si="722">AN53+0.11</f>
        <v>0.11</v>
      </c>
      <c r="BA53" s="5">
        <f t="shared" ref="BA53" si="723">-(AM53+17.5)*SIN(-0.483808*PI()/180)+(AO53-1338.818)*COS(-0.483808*PI()/180)</f>
        <v>-135.40812528345231</v>
      </c>
      <c r="BB53" s="5">
        <f t="shared" ref="BB53" si="724">AP53</f>
        <v>0</v>
      </c>
      <c r="BC53" s="5">
        <f t="shared" ref="BC53" si="725">AQ53-0.483808*PI()/180</f>
        <v>-3.1451758145441371E-2</v>
      </c>
      <c r="BD53" s="5">
        <f t="shared" ref="BD53" si="726">AR53</f>
        <v>0</v>
      </c>
    </row>
    <row r="54" spans="1:56">
      <c r="A54" t="str">
        <f t="shared" si="484"/>
        <v>PIPE.3199.T10</v>
      </c>
      <c r="B54" t="str">
        <f>IF( H54&gt;0, CONCATENATE(D54,"_",F54,"_",G54,"-",H54),CONCATENATE(D54,"_",F54,"_",G54) )</f>
        <v>SA3_XTD10_PIPE</v>
      </c>
      <c r="C54" s="43" t="s">
        <v>246</v>
      </c>
      <c r="D54" s="44" t="s">
        <v>247</v>
      </c>
      <c r="E54" s="44" t="s">
        <v>250</v>
      </c>
      <c r="F54" s="44" t="s">
        <v>245</v>
      </c>
      <c r="G54" s="44" t="s">
        <v>148</v>
      </c>
      <c r="H54" s="44"/>
      <c r="I54" s="43" t="s">
        <v>277</v>
      </c>
      <c r="J54" s="44" t="s">
        <v>42</v>
      </c>
      <c r="K54" s="44">
        <v>73</v>
      </c>
      <c r="L54" s="43"/>
      <c r="M54" s="35" t="s">
        <v>42</v>
      </c>
      <c r="N54" s="35" t="s">
        <v>42</v>
      </c>
      <c r="O54" s="38">
        <v>0</v>
      </c>
      <c r="P54" s="38">
        <v>0</v>
      </c>
      <c r="Q54" s="38">
        <v>279.45</v>
      </c>
      <c r="R54" s="38">
        <v>0</v>
      </c>
      <c r="S54" s="38">
        <v>0</v>
      </c>
      <c r="T54" s="38">
        <v>0</v>
      </c>
      <c r="U54" s="5">
        <f t="shared" si="485"/>
        <v>-3.5000000000000003E-2</v>
      </c>
      <c r="V54" s="5">
        <f t="shared" si="486"/>
        <v>0</v>
      </c>
      <c r="W54" s="5">
        <f t="shared" si="461"/>
        <v>279.45</v>
      </c>
      <c r="X54" s="5">
        <f t="shared" si="462"/>
        <v>0</v>
      </c>
      <c r="Y54" s="5">
        <f t="shared" si="463"/>
        <v>0</v>
      </c>
      <c r="Z54" s="5">
        <f t="shared" si="464"/>
        <v>0</v>
      </c>
      <c r="AA54" s="5">
        <f t="shared" si="369"/>
        <v>1.135842442271207</v>
      </c>
      <c r="AB54" s="5">
        <f t="shared" si="465"/>
        <v>0</v>
      </c>
      <c r="AC54" s="5">
        <f t="shared" si="370"/>
        <v>279.45990784949379</v>
      </c>
      <c r="AD54" s="5">
        <f t="shared" si="466"/>
        <v>0</v>
      </c>
      <c r="AE54" s="5">
        <f t="shared" si="467"/>
        <v>-1.7999999999999999E-2</v>
      </c>
      <c r="AF54" s="5">
        <f t="shared" si="468"/>
        <v>0</v>
      </c>
      <c r="AG54" s="5">
        <f t="shared" si="371"/>
        <v>-1.1068364484907793</v>
      </c>
      <c r="AH54" s="5">
        <f t="shared" si="469"/>
        <v>0</v>
      </c>
      <c r="AI54" s="5">
        <f t="shared" si="372"/>
        <v>279.46027680551163</v>
      </c>
      <c r="AJ54" s="5">
        <f t="shared" si="470"/>
        <v>0</v>
      </c>
      <c r="AK54" s="5">
        <f t="shared" si="471"/>
        <v>1.7999999999999999E-2</v>
      </c>
      <c r="AL54" s="5">
        <f t="shared" si="487"/>
        <v>0</v>
      </c>
      <c r="AM54" s="5">
        <f t="shared" si="488"/>
        <v>-13.903497871891293</v>
      </c>
      <c r="AN54" s="5">
        <f t="shared" si="489"/>
        <v>0</v>
      </c>
      <c r="AO54" s="5">
        <f t="shared" si="490"/>
        <v>1204.2742643708193</v>
      </c>
      <c r="AP54" s="5">
        <f t="shared" si="491"/>
        <v>0</v>
      </c>
      <c r="AQ54" s="5">
        <f t="shared" si="492"/>
        <v>-2.3007715597952647E-2</v>
      </c>
      <c r="AR54" s="5">
        <f t="shared" si="493"/>
        <v>0</v>
      </c>
      <c r="AS54" s="5">
        <f t="shared" si="472"/>
        <v>-13.903497871891293</v>
      </c>
      <c r="AT54" s="5">
        <f t="shared" si="473"/>
        <v>-2.8783080773656216</v>
      </c>
      <c r="AU54" s="5">
        <f t="shared" si="474"/>
        <v>3198.7661840970786</v>
      </c>
      <c r="AV54" s="5">
        <f t="shared" si="475"/>
        <v>3.6499999999999998E-4</v>
      </c>
      <c r="AW54" s="5">
        <f t="shared" si="476"/>
        <v>-2.3007715597952647E-2</v>
      </c>
      <c r="AX54" s="5">
        <f t="shared" si="477"/>
        <v>0</v>
      </c>
      <c r="AY54" s="5">
        <f t="shared" si="478"/>
        <v>4.7324534375104559</v>
      </c>
      <c r="AZ54" s="5">
        <f t="shared" si="479"/>
        <v>0.11</v>
      </c>
      <c r="BA54" s="5">
        <f t="shared" si="480"/>
        <v>-134.50857039264875</v>
      </c>
      <c r="BB54" s="5">
        <f t="shared" si="481"/>
        <v>0</v>
      </c>
      <c r="BC54" s="5">
        <f t="shared" si="482"/>
        <v>-3.1451758145441371E-2</v>
      </c>
      <c r="BD54" s="5">
        <f t="shared" si="483"/>
        <v>0</v>
      </c>
    </row>
    <row r="55" spans="1:56">
      <c r="A55" t="str">
        <f t="shared" si="484"/>
        <v>MIRR.3200.T10</v>
      </c>
      <c r="B55" t="str">
        <f t="shared" si="368"/>
        <v>SA3_XTD10_MIRR</v>
      </c>
      <c r="C55" s="43" t="s">
        <v>246</v>
      </c>
      <c r="D55" s="44" t="s">
        <v>247</v>
      </c>
      <c r="E55" s="44" t="s">
        <v>245</v>
      </c>
      <c r="F55" s="44" t="s">
        <v>245</v>
      </c>
      <c r="G55" s="44" t="s">
        <v>81</v>
      </c>
      <c r="H55" s="44"/>
      <c r="I55" s="43" t="s">
        <v>76</v>
      </c>
      <c r="J55" s="44" t="s">
        <v>42</v>
      </c>
      <c r="K55" s="44">
        <v>73</v>
      </c>
      <c r="L55" s="43" t="s">
        <v>76</v>
      </c>
      <c r="M55" s="35" t="s">
        <v>42</v>
      </c>
      <c r="N55" s="35" t="s">
        <v>42</v>
      </c>
      <c r="O55" s="38">
        <v>0</v>
      </c>
      <c r="P55" s="38">
        <v>0</v>
      </c>
      <c r="Q55" s="38">
        <v>281</v>
      </c>
      <c r="R55" s="38">
        <v>0</v>
      </c>
      <c r="S55" s="38">
        <v>0</v>
      </c>
      <c r="T55" s="38">
        <v>0</v>
      </c>
      <c r="U55" s="5">
        <f t="shared" si="485"/>
        <v>-3.5000000000000003E-2</v>
      </c>
      <c r="V55" s="5">
        <f t="shared" si="486"/>
        <v>0</v>
      </c>
      <c r="W55" s="5">
        <f t="shared" si="461"/>
        <v>281</v>
      </c>
      <c r="X55" s="5">
        <f t="shared" si="462"/>
        <v>0</v>
      </c>
      <c r="Y55" s="5">
        <f t="shared" si="463"/>
        <v>0</v>
      </c>
      <c r="Z55" s="5">
        <f t="shared" si="464"/>
        <v>0</v>
      </c>
      <c r="AA55" s="5">
        <f t="shared" si="369"/>
        <v>1.1079439488468001</v>
      </c>
      <c r="AB55" s="5">
        <f t="shared" si="465"/>
        <v>0</v>
      </c>
      <c r="AC55" s="5">
        <f t="shared" si="370"/>
        <v>281.00965675627344</v>
      </c>
      <c r="AD55" s="5">
        <f t="shared" si="466"/>
        <v>0</v>
      </c>
      <c r="AE55" s="5">
        <f t="shared" si="467"/>
        <v>-1.7999999999999999E-2</v>
      </c>
      <c r="AF55" s="5">
        <f t="shared" si="468"/>
        <v>0</v>
      </c>
      <c r="AG55" s="5">
        <f t="shared" si="371"/>
        <v>-1.0789379550663725</v>
      </c>
      <c r="AH55" s="5">
        <f t="shared" si="469"/>
        <v>0</v>
      </c>
      <c r="AI55" s="5">
        <f t="shared" si="372"/>
        <v>281.01002571229128</v>
      </c>
      <c r="AJ55" s="5">
        <f t="shared" si="470"/>
        <v>0</v>
      </c>
      <c r="AK55" s="5">
        <f t="shared" si="471"/>
        <v>1.7999999999999999E-2</v>
      </c>
      <c r="AL55" s="5">
        <f t="shared" si="487"/>
        <v>0</v>
      </c>
      <c r="AM55" s="5">
        <f t="shared" si="488"/>
        <v>-13.939156684845464</v>
      </c>
      <c r="AN55" s="5">
        <f t="shared" si="489"/>
        <v>0</v>
      </c>
      <c r="AO55" s="5">
        <f t="shared" si="490"/>
        <v>1205.8238541388089</v>
      </c>
      <c r="AP55" s="5">
        <f t="shared" si="491"/>
        <v>0</v>
      </c>
      <c r="AQ55" s="5">
        <f t="shared" si="492"/>
        <v>-2.3007715597952647E-2</v>
      </c>
      <c r="AR55" s="5">
        <f t="shared" si="493"/>
        <v>0</v>
      </c>
      <c r="AS55" s="5">
        <f t="shared" si="472"/>
        <v>-13.939156684845464</v>
      </c>
      <c r="AT55" s="5">
        <f t="shared" si="473"/>
        <v>-2.8788738680312087</v>
      </c>
      <c r="AU55" s="5">
        <f t="shared" si="474"/>
        <v>3200.3157737617767</v>
      </c>
      <c r="AV55" s="5">
        <f t="shared" si="475"/>
        <v>3.6499999999999998E-4</v>
      </c>
      <c r="AW55" s="5">
        <f t="shared" si="476"/>
        <v>-2.3007715597952647E-2</v>
      </c>
      <c r="AX55" s="5">
        <f t="shared" si="477"/>
        <v>0</v>
      </c>
      <c r="AY55" s="5">
        <f t="shared" si="478"/>
        <v>4.6837112493809743</v>
      </c>
      <c r="AZ55" s="5">
        <f t="shared" si="479"/>
        <v>0.11</v>
      </c>
      <c r="BA55" s="5">
        <f t="shared" si="480"/>
        <v>-132.95933696959861</v>
      </c>
      <c r="BB55" s="5">
        <f t="shared" si="481"/>
        <v>0</v>
      </c>
      <c r="BC55" s="5">
        <f t="shared" si="482"/>
        <v>-3.1451758145441371E-2</v>
      </c>
      <c r="BD55" s="5">
        <f t="shared" si="483"/>
        <v>0</v>
      </c>
    </row>
    <row r="56" spans="1:56">
      <c r="A56" t="str">
        <f t="shared" si="484"/>
        <v>PBLM.3202.T10</v>
      </c>
      <c r="B56" t="str">
        <f t="shared" si="368"/>
        <v>SA3_XTD10_PBLM</v>
      </c>
      <c r="C56" s="43" t="s">
        <v>246</v>
      </c>
      <c r="D56" s="44" t="s">
        <v>247</v>
      </c>
      <c r="E56" s="44" t="s">
        <v>245</v>
      </c>
      <c r="F56" s="44" t="s">
        <v>245</v>
      </c>
      <c r="G56" s="44" t="s">
        <v>82</v>
      </c>
      <c r="H56" s="44"/>
      <c r="I56" s="43" t="s">
        <v>213</v>
      </c>
      <c r="J56" s="44" t="s">
        <v>42</v>
      </c>
      <c r="K56" s="44">
        <v>73</v>
      </c>
      <c r="L56" s="43" t="s">
        <v>213</v>
      </c>
      <c r="M56" s="35" t="s">
        <v>42</v>
      </c>
      <c r="N56" s="35" t="s">
        <v>42</v>
      </c>
      <c r="O56" s="38">
        <v>0</v>
      </c>
      <c r="P56" s="38">
        <v>0</v>
      </c>
      <c r="Q56" s="38">
        <v>282.60000000000002</v>
      </c>
      <c r="R56" s="38">
        <v>0</v>
      </c>
      <c r="S56" s="38">
        <v>0</v>
      </c>
      <c r="T56" s="38">
        <v>0</v>
      </c>
      <c r="U56" s="5">
        <f t="shared" si="485"/>
        <v>-3.5000000000000003E-2</v>
      </c>
      <c r="V56" s="5">
        <f t="shared" si="486"/>
        <v>0</v>
      </c>
      <c r="W56" s="5">
        <f t="shared" si="461"/>
        <v>282.60000000000002</v>
      </c>
      <c r="X56" s="5">
        <f t="shared" si="462"/>
        <v>0</v>
      </c>
      <c r="Y56" s="5">
        <f t="shared" si="463"/>
        <v>0</v>
      </c>
      <c r="Z56" s="5">
        <f t="shared" si="464"/>
        <v>0</v>
      </c>
      <c r="AA56" s="5">
        <f t="shared" si="369"/>
        <v>1.0791455040216056</v>
      </c>
      <c r="AB56" s="5">
        <f t="shared" si="465"/>
        <v>0</v>
      </c>
      <c r="AC56" s="5">
        <f t="shared" si="370"/>
        <v>282.60939756327178</v>
      </c>
      <c r="AD56" s="5">
        <f t="shared" si="466"/>
        <v>0</v>
      </c>
      <c r="AE56" s="5">
        <f t="shared" si="467"/>
        <v>-1.7999999999999999E-2</v>
      </c>
      <c r="AF56" s="5">
        <f t="shared" si="468"/>
        <v>0</v>
      </c>
      <c r="AG56" s="5">
        <f t="shared" si="371"/>
        <v>-1.0501395102411779</v>
      </c>
      <c r="AH56" s="5">
        <f t="shared" si="469"/>
        <v>0</v>
      </c>
      <c r="AI56" s="5">
        <f t="shared" si="372"/>
        <v>282.60976651928962</v>
      </c>
      <c r="AJ56" s="5">
        <f t="shared" si="470"/>
        <v>0</v>
      </c>
      <c r="AK56" s="5">
        <f t="shared" si="471"/>
        <v>1.7999999999999999E-2</v>
      </c>
      <c r="AL56" s="5">
        <f t="shared" si="487"/>
        <v>0</v>
      </c>
      <c r="AM56" s="5">
        <f t="shared" si="488"/>
        <v>-13.97596578208848</v>
      </c>
      <c r="AN56" s="5">
        <f t="shared" si="489"/>
        <v>0</v>
      </c>
      <c r="AO56" s="5">
        <f t="shared" si="490"/>
        <v>1207.4234306735082</v>
      </c>
      <c r="AP56" s="5">
        <f t="shared" si="491"/>
        <v>0</v>
      </c>
      <c r="AQ56" s="5">
        <f t="shared" si="492"/>
        <v>-2.3007715597952647E-2</v>
      </c>
      <c r="AR56" s="5">
        <f t="shared" si="493"/>
        <v>0</v>
      </c>
      <c r="AS56" s="5">
        <f t="shared" si="472"/>
        <v>-13.97596578208848</v>
      </c>
      <c r="AT56" s="5">
        <f t="shared" si="473"/>
        <v>-2.8794579100085897</v>
      </c>
      <c r="AU56" s="5">
        <f t="shared" si="474"/>
        <v>3201.9153501898527</v>
      </c>
      <c r="AV56" s="5">
        <f t="shared" si="475"/>
        <v>3.6499999999999998E-4</v>
      </c>
      <c r="AW56" s="5">
        <f t="shared" si="476"/>
        <v>-2.3007715597952647E-2</v>
      </c>
      <c r="AX56" s="5">
        <f t="shared" si="477"/>
        <v>0</v>
      </c>
      <c r="AY56" s="5">
        <f t="shared" si="478"/>
        <v>4.6333967326021517</v>
      </c>
      <c r="AZ56" s="5">
        <f t="shared" si="479"/>
        <v>0.11</v>
      </c>
      <c r="BA56" s="5">
        <f t="shared" si="480"/>
        <v>-131.36012827483682</v>
      </c>
      <c r="BB56" s="5">
        <f t="shared" si="481"/>
        <v>0</v>
      </c>
      <c r="BC56" s="5">
        <f t="shared" si="482"/>
        <v>-3.1451758145441371E-2</v>
      </c>
      <c r="BD56" s="5">
        <f t="shared" si="483"/>
        <v>0</v>
      </c>
    </row>
    <row r="57" spans="1:56">
      <c r="A57" t="str">
        <f t="shared" si="484"/>
        <v>MIRR.3203.T10</v>
      </c>
      <c r="B57" t="str">
        <f t="shared" si="368"/>
        <v>SA3_XTD10_MIRR</v>
      </c>
      <c r="C57" s="43" t="s">
        <v>246</v>
      </c>
      <c r="D57" s="44" t="s">
        <v>247</v>
      </c>
      <c r="E57" s="44" t="s">
        <v>245</v>
      </c>
      <c r="F57" s="44" t="s">
        <v>245</v>
      </c>
      <c r="G57" s="44" t="s">
        <v>81</v>
      </c>
      <c r="H57" s="44"/>
      <c r="I57" s="43" t="s">
        <v>214</v>
      </c>
      <c r="J57" s="44" t="s">
        <v>42</v>
      </c>
      <c r="K57" s="44">
        <v>73</v>
      </c>
      <c r="L57" s="43" t="s">
        <v>214</v>
      </c>
      <c r="M57" s="35" t="s">
        <v>42</v>
      </c>
      <c r="N57" s="35" t="s">
        <v>42</v>
      </c>
      <c r="O57" s="38">
        <v>7.5999999999999998E-2</v>
      </c>
      <c r="P57" s="38">
        <v>0</v>
      </c>
      <c r="Q57" s="38">
        <v>283.89999999999998</v>
      </c>
      <c r="R57" s="38">
        <v>0</v>
      </c>
      <c r="S57" s="38">
        <v>0</v>
      </c>
      <c r="T57" s="38">
        <v>0</v>
      </c>
      <c r="U57" s="5">
        <f t="shared" si="485"/>
        <v>4.0999999999999995E-2</v>
      </c>
      <c r="V57" s="5">
        <f t="shared" si="486"/>
        <v>0</v>
      </c>
      <c r="W57" s="5">
        <f t="shared" si="461"/>
        <v>283.89999999999998</v>
      </c>
      <c r="X57" s="5">
        <f t="shared" si="462"/>
        <v>0</v>
      </c>
      <c r="Y57" s="5">
        <f t="shared" si="463"/>
        <v>0</v>
      </c>
      <c r="Z57" s="5">
        <f t="shared" si="464"/>
        <v>0</v>
      </c>
      <c r="AA57" s="5">
        <f t="shared" si="369"/>
        <v>1.1317344559335567</v>
      </c>
      <c r="AB57" s="5">
        <f t="shared" si="465"/>
        <v>0</v>
      </c>
      <c r="AC57" s="5">
        <f t="shared" si="370"/>
        <v>283.9105548950871</v>
      </c>
      <c r="AD57" s="5">
        <f t="shared" si="466"/>
        <v>0</v>
      </c>
      <c r="AE57" s="5">
        <f t="shared" si="467"/>
        <v>-1.7999999999999999E-2</v>
      </c>
      <c r="AF57" s="5">
        <f t="shared" si="468"/>
        <v>0</v>
      </c>
      <c r="AG57" s="5">
        <f t="shared" si="371"/>
        <v>-0.95075308548828819</v>
      </c>
      <c r="AH57" s="5">
        <f t="shared" si="469"/>
        <v>0</v>
      </c>
      <c r="AI57" s="5">
        <f t="shared" si="372"/>
        <v>283.90818799884653</v>
      </c>
      <c r="AJ57" s="5">
        <f t="shared" si="470"/>
        <v>0</v>
      </c>
      <c r="AK57" s="5">
        <f t="shared" si="471"/>
        <v>1.7999999999999999E-2</v>
      </c>
      <c r="AL57" s="5">
        <f t="shared" si="487"/>
        <v>0</v>
      </c>
      <c r="AM57" s="5">
        <f t="shared" si="488"/>
        <v>-13.929893288200219</v>
      </c>
      <c r="AN57" s="5">
        <f t="shared" si="489"/>
        <v>0</v>
      </c>
      <c r="AO57" s="5">
        <f t="shared" si="490"/>
        <v>1208.72483504007</v>
      </c>
      <c r="AP57" s="5">
        <f t="shared" si="491"/>
        <v>0</v>
      </c>
      <c r="AQ57" s="5">
        <f t="shared" si="492"/>
        <v>-2.3007715597952647E-2</v>
      </c>
      <c r="AR57" s="5">
        <f t="shared" si="493"/>
        <v>0</v>
      </c>
      <c r="AS57" s="5">
        <f t="shared" si="472"/>
        <v>-13.929893288200219</v>
      </c>
      <c r="AT57" s="5">
        <f t="shared" si="473"/>
        <v>-2.8799330825077671</v>
      </c>
      <c r="AU57" s="5">
        <f t="shared" si="474"/>
        <v>3203.2167544696658</v>
      </c>
      <c r="AV57" s="5">
        <f t="shared" si="475"/>
        <v>3.6499999999999998E-4</v>
      </c>
      <c r="AW57" s="5">
        <f t="shared" si="476"/>
        <v>-2.3007715597952647E-2</v>
      </c>
      <c r="AX57" s="5">
        <f t="shared" si="477"/>
        <v>0</v>
      </c>
      <c r="AY57" s="5">
        <f t="shared" si="478"/>
        <v>4.6684786007205403</v>
      </c>
      <c r="AZ57" s="5">
        <f t="shared" si="479"/>
        <v>0.11</v>
      </c>
      <c r="BA57" s="5">
        <f t="shared" si="480"/>
        <v>-130.05838127079619</v>
      </c>
      <c r="BB57" s="5">
        <f t="shared" si="481"/>
        <v>0</v>
      </c>
      <c r="BC57" s="5">
        <f t="shared" si="482"/>
        <v>-3.1451758145441371E-2</v>
      </c>
      <c r="BD57" s="5">
        <f t="shared" si="483"/>
        <v>0</v>
      </c>
    </row>
    <row r="58" spans="1:56">
      <c r="A58" t="str">
        <f t="shared" si="484"/>
        <v>MCP.3205.T10</v>
      </c>
      <c r="B58" t="str">
        <f t="shared" si="368"/>
        <v>SA3_XTD10_MCP</v>
      </c>
      <c r="C58" s="43" t="s">
        <v>246</v>
      </c>
      <c r="D58" s="44" t="s">
        <v>247</v>
      </c>
      <c r="E58" s="44" t="s">
        <v>245</v>
      </c>
      <c r="F58" s="44" t="s">
        <v>245</v>
      </c>
      <c r="G58" s="44" t="s">
        <v>89</v>
      </c>
      <c r="H58" s="44"/>
      <c r="I58" s="43" t="s">
        <v>215</v>
      </c>
      <c r="J58" s="44" t="s">
        <v>42</v>
      </c>
      <c r="K58" s="44">
        <v>74</v>
      </c>
      <c r="L58" s="43" t="s">
        <v>215</v>
      </c>
      <c r="M58" s="35" t="s">
        <v>42</v>
      </c>
      <c r="N58" s="35" t="s">
        <v>42</v>
      </c>
      <c r="O58" s="38">
        <v>7.5999999999999998E-2</v>
      </c>
      <c r="P58" s="38">
        <v>0</v>
      </c>
      <c r="Q58" s="38">
        <v>285.75749999999999</v>
      </c>
      <c r="R58" s="38">
        <v>0</v>
      </c>
      <c r="S58" s="38">
        <v>0</v>
      </c>
      <c r="T58" s="38">
        <v>0</v>
      </c>
      <c r="U58" s="5">
        <f t="shared" si="485"/>
        <v>4.0999999999999995E-2</v>
      </c>
      <c r="V58" s="5">
        <f t="shared" si="486"/>
        <v>0</v>
      </c>
      <c r="W58" s="5">
        <f t="shared" si="461"/>
        <v>285.75749999999999</v>
      </c>
      <c r="X58" s="5">
        <f t="shared" si="462"/>
        <v>0</v>
      </c>
      <c r="Y58" s="5">
        <f t="shared" si="463"/>
        <v>0</v>
      </c>
      <c r="Z58" s="5">
        <f t="shared" si="464"/>
        <v>0</v>
      </c>
      <c r="AA58" s="5">
        <f t="shared" si="369"/>
        <v>1.0983012613943077</v>
      </c>
      <c r="AB58" s="5">
        <f t="shared" si="465"/>
        <v>0</v>
      </c>
      <c r="AC58" s="5">
        <f t="shared" si="370"/>
        <v>285.76775398821172</v>
      </c>
      <c r="AD58" s="5">
        <f t="shared" si="466"/>
        <v>0</v>
      </c>
      <c r="AE58" s="5">
        <f t="shared" si="467"/>
        <v>-1.7999999999999999E-2</v>
      </c>
      <c r="AF58" s="5">
        <f t="shared" si="468"/>
        <v>0</v>
      </c>
      <c r="AG58" s="5">
        <f t="shared" si="371"/>
        <v>-0.91731989094903921</v>
      </c>
      <c r="AH58" s="5">
        <f t="shared" si="469"/>
        <v>0</v>
      </c>
      <c r="AI58" s="5">
        <f t="shared" si="372"/>
        <v>285.76538709197115</v>
      </c>
      <c r="AJ58" s="5">
        <f t="shared" si="470"/>
        <v>0</v>
      </c>
      <c r="AK58" s="5">
        <f t="shared" si="471"/>
        <v>1.7999999999999999E-2</v>
      </c>
      <c r="AL58" s="5">
        <f t="shared" si="487"/>
        <v>0</v>
      </c>
      <c r="AM58" s="5">
        <f t="shared" si="488"/>
        <v>-13.972626349530785</v>
      </c>
      <c r="AN58" s="5">
        <f t="shared" si="489"/>
        <v>0</v>
      </c>
      <c r="AO58" s="5">
        <f t="shared" si="490"/>
        <v>1210.5818434233224</v>
      </c>
      <c r="AP58" s="5">
        <f t="shared" si="491"/>
        <v>0</v>
      </c>
      <c r="AQ58" s="5">
        <f t="shared" si="492"/>
        <v>-2.3007715597952647E-2</v>
      </c>
      <c r="AR58" s="5">
        <f t="shared" si="493"/>
        <v>0</v>
      </c>
      <c r="AS58" s="5">
        <f t="shared" si="472"/>
        <v>-13.972626349530785</v>
      </c>
      <c r="AT58" s="5">
        <f t="shared" si="473"/>
        <v>-2.8806111187408825</v>
      </c>
      <c r="AU58" s="5">
        <f t="shared" si="474"/>
        <v>3205.0737627291355</v>
      </c>
      <c r="AV58" s="5">
        <f t="shared" si="475"/>
        <v>3.6499999999999998E-4</v>
      </c>
      <c r="AW58" s="5">
        <f t="shared" si="476"/>
        <v>-2.3007715597952647E-2</v>
      </c>
      <c r="AX58" s="5">
        <f t="shared" si="477"/>
        <v>0</v>
      </c>
      <c r="AY58" s="5">
        <f t="shared" si="478"/>
        <v>4.610066591397624</v>
      </c>
      <c r="AZ58" s="5">
        <f t="shared" si="479"/>
        <v>0.11</v>
      </c>
      <c r="BA58" s="5">
        <f t="shared" si="480"/>
        <v>-128.20179992672126</v>
      </c>
      <c r="BB58" s="5">
        <f t="shared" si="481"/>
        <v>0</v>
      </c>
      <c r="BC58" s="5">
        <f t="shared" si="482"/>
        <v>-3.1451758145441371E-2</v>
      </c>
      <c r="BD58" s="5">
        <f t="shared" si="483"/>
        <v>0</v>
      </c>
    </row>
    <row r="59" spans="1:56">
      <c r="A59" t="str">
        <f t="shared" si="484"/>
        <v>IMGPIII.3206.T10</v>
      </c>
      <c r="B59" t="str">
        <f t="shared" si="368"/>
        <v>SA3_XTD10_IMGPIII</v>
      </c>
      <c r="C59" s="43" t="s">
        <v>246</v>
      </c>
      <c r="D59" s="44" t="s">
        <v>247</v>
      </c>
      <c r="E59" s="44" t="s">
        <v>245</v>
      </c>
      <c r="F59" s="44" t="s">
        <v>245</v>
      </c>
      <c r="G59" s="44" t="s">
        <v>268</v>
      </c>
      <c r="H59" s="44"/>
      <c r="I59" s="43" t="s">
        <v>216</v>
      </c>
      <c r="J59" s="44" t="s">
        <v>42</v>
      </c>
      <c r="K59" s="44">
        <v>74</v>
      </c>
      <c r="L59" s="43" t="s">
        <v>216</v>
      </c>
      <c r="M59" s="35" t="s">
        <v>42</v>
      </c>
      <c r="N59" s="35" t="s">
        <v>42</v>
      </c>
      <c r="O59" s="38">
        <v>7.5999999999999998E-2</v>
      </c>
      <c r="P59" s="38">
        <v>0</v>
      </c>
      <c r="Q59" s="38">
        <v>286.685</v>
      </c>
      <c r="R59" s="38">
        <v>0</v>
      </c>
      <c r="S59" s="38">
        <v>0</v>
      </c>
      <c r="T59" s="38">
        <v>0</v>
      </c>
      <c r="U59" s="5">
        <f t="shared" si="485"/>
        <v>4.0999999999999995E-2</v>
      </c>
      <c r="V59" s="5">
        <f t="shared" si="486"/>
        <v>0</v>
      </c>
      <c r="W59" s="5">
        <f t="shared" si="461"/>
        <v>286.685</v>
      </c>
      <c r="X59" s="5">
        <f t="shared" si="462"/>
        <v>0</v>
      </c>
      <c r="Y59" s="5">
        <f t="shared" si="463"/>
        <v>0</v>
      </c>
      <c r="Z59" s="5">
        <f t="shared" si="464"/>
        <v>0</v>
      </c>
      <c r="AA59" s="5">
        <f t="shared" si="369"/>
        <v>1.081607162909703</v>
      </c>
      <c r="AB59" s="5">
        <f t="shared" si="465"/>
        <v>0</v>
      </c>
      <c r="AC59" s="5">
        <f t="shared" si="370"/>
        <v>286.6951037372686</v>
      </c>
      <c r="AD59" s="5">
        <f t="shared" si="466"/>
        <v>0</v>
      </c>
      <c r="AE59" s="5">
        <f t="shared" si="467"/>
        <v>-1.7999999999999999E-2</v>
      </c>
      <c r="AF59" s="5">
        <f t="shared" si="468"/>
        <v>0</v>
      </c>
      <c r="AG59" s="5">
        <f t="shared" si="371"/>
        <v>-0.90062579246443442</v>
      </c>
      <c r="AH59" s="5">
        <f t="shared" si="469"/>
        <v>0</v>
      </c>
      <c r="AI59" s="5">
        <f t="shared" si="372"/>
        <v>286.69273684102802</v>
      </c>
      <c r="AJ59" s="5">
        <f t="shared" si="470"/>
        <v>0</v>
      </c>
      <c r="AK59" s="5">
        <f t="shared" si="471"/>
        <v>1.7999999999999999E-2</v>
      </c>
      <c r="AL59" s="5">
        <f t="shared" si="487"/>
        <v>0</v>
      </c>
      <c r="AM59" s="5">
        <f t="shared" si="488"/>
        <v>-13.993964123088844</v>
      </c>
      <c r="AN59" s="5">
        <f t="shared" si="489"/>
        <v>0</v>
      </c>
      <c r="AO59" s="5">
        <f t="shared" si="490"/>
        <v>1211.5090979457809</v>
      </c>
      <c r="AP59" s="5">
        <f t="shared" si="491"/>
        <v>0</v>
      </c>
      <c r="AQ59" s="5">
        <f t="shared" si="492"/>
        <v>-2.3007715597952647E-2</v>
      </c>
      <c r="AR59" s="5">
        <f t="shared" si="493"/>
        <v>0</v>
      </c>
      <c r="AS59" s="5">
        <f t="shared" si="472"/>
        <v>-13.993964123088844</v>
      </c>
      <c r="AT59" s="5">
        <f t="shared" si="473"/>
        <v>-2.8809496805746453</v>
      </c>
      <c r="AU59" s="5">
        <f t="shared" si="474"/>
        <v>3206.0010171897857</v>
      </c>
      <c r="AV59" s="5">
        <f t="shared" si="475"/>
        <v>3.6499999999999998E-4</v>
      </c>
      <c r="AW59" s="5">
        <f t="shared" si="476"/>
        <v>-2.3007715597952647E-2</v>
      </c>
      <c r="AX59" s="5">
        <f t="shared" si="477"/>
        <v>0</v>
      </c>
      <c r="AY59" s="5">
        <f t="shared" si="478"/>
        <v>4.5808998949524007</v>
      </c>
      <c r="AZ59" s="5">
        <f t="shared" si="479"/>
        <v>0.11</v>
      </c>
      <c r="BA59" s="5">
        <f t="shared" si="480"/>
        <v>-127.27475863647652</v>
      </c>
      <c r="BB59" s="5">
        <f t="shared" si="481"/>
        <v>0</v>
      </c>
      <c r="BC59" s="5">
        <f t="shared" si="482"/>
        <v>-3.1451758145441371E-2</v>
      </c>
      <c r="BD59" s="5">
        <f t="shared" si="483"/>
        <v>0</v>
      </c>
    </row>
    <row r="60" spans="1:56">
      <c r="A60" t="str">
        <f t="shared" si="484"/>
        <v>ABS.3207.T10</v>
      </c>
      <c r="B60" t="str">
        <f t="shared" si="368"/>
        <v>SA3_XTD10_ABS</v>
      </c>
      <c r="C60" s="43" t="s">
        <v>246</v>
      </c>
      <c r="D60" s="44" t="s">
        <v>247</v>
      </c>
      <c r="E60" s="44" t="s">
        <v>245</v>
      </c>
      <c r="F60" s="44" t="s">
        <v>245</v>
      </c>
      <c r="G60" s="44" t="s">
        <v>90</v>
      </c>
      <c r="H60" s="44"/>
      <c r="I60" s="43" t="s">
        <v>217</v>
      </c>
      <c r="J60" s="44" t="s">
        <v>42</v>
      </c>
      <c r="K60" s="44">
        <v>73</v>
      </c>
      <c r="L60" s="43" t="s">
        <v>217</v>
      </c>
      <c r="M60" s="35" t="s">
        <v>42</v>
      </c>
      <c r="N60" s="35" t="s">
        <v>42</v>
      </c>
      <c r="O60" s="38">
        <v>7.4999999999999997E-2</v>
      </c>
      <c r="P60" s="38">
        <v>0</v>
      </c>
      <c r="Q60" s="38">
        <v>287.40500000000003</v>
      </c>
      <c r="R60" s="38">
        <v>0</v>
      </c>
      <c r="S60" s="38">
        <v>0</v>
      </c>
      <c r="T60" s="38">
        <v>0</v>
      </c>
      <c r="U60" s="5">
        <f t="shared" si="485"/>
        <v>3.9999999999999994E-2</v>
      </c>
      <c r="V60" s="5">
        <f t="shared" si="486"/>
        <v>0</v>
      </c>
      <c r="W60" s="5">
        <f t="shared" si="461"/>
        <v>287.40500000000003</v>
      </c>
      <c r="X60" s="5">
        <f t="shared" si="462"/>
        <v>0</v>
      </c>
      <c r="Y60" s="5">
        <f t="shared" si="463"/>
        <v>0</v>
      </c>
      <c r="Z60" s="5">
        <f t="shared" si="464"/>
        <v>0</v>
      </c>
      <c r="AA60" s="5">
        <f t="shared" si="369"/>
        <v>1.0676480247339912</v>
      </c>
      <c r="AB60" s="5">
        <f t="shared" si="465"/>
        <v>0</v>
      </c>
      <c r="AC60" s="5">
        <f t="shared" si="370"/>
        <v>287.41496910138983</v>
      </c>
      <c r="AD60" s="5">
        <f t="shared" si="466"/>
        <v>0</v>
      </c>
      <c r="AE60" s="5">
        <f t="shared" si="467"/>
        <v>-1.7999999999999999E-2</v>
      </c>
      <c r="AF60" s="5">
        <f t="shared" si="468"/>
        <v>0</v>
      </c>
      <c r="AG60" s="5">
        <f t="shared" si="371"/>
        <v>-0.88866633029747055</v>
      </c>
      <c r="AH60" s="5">
        <f t="shared" si="469"/>
        <v>0</v>
      </c>
      <c r="AI60" s="5">
        <f t="shared" si="372"/>
        <v>287.41263820320529</v>
      </c>
      <c r="AJ60" s="5">
        <f t="shared" si="470"/>
        <v>0</v>
      </c>
      <c r="AK60" s="5">
        <f t="shared" si="471"/>
        <v>1.7999999999999999E-2</v>
      </c>
      <c r="AL60" s="5">
        <f t="shared" si="487"/>
        <v>0</v>
      </c>
      <c r="AM60" s="5">
        <f t="shared" si="488"/>
        <v>-14.011527952182387</v>
      </c>
      <c r="AN60" s="5">
        <f t="shared" si="489"/>
        <v>0</v>
      </c>
      <c r="AO60" s="5">
        <f t="shared" si="490"/>
        <v>1212.2288843807098</v>
      </c>
      <c r="AP60" s="5">
        <f t="shared" si="491"/>
        <v>0</v>
      </c>
      <c r="AQ60" s="5">
        <f t="shared" si="492"/>
        <v>-2.3007715597952647E-2</v>
      </c>
      <c r="AR60" s="5">
        <f t="shared" si="493"/>
        <v>0</v>
      </c>
      <c r="AS60" s="5">
        <f t="shared" si="472"/>
        <v>-14.011527952182387</v>
      </c>
      <c r="AT60" s="5">
        <f t="shared" si="473"/>
        <v>-2.8812124910645642</v>
      </c>
      <c r="AU60" s="5">
        <f t="shared" si="474"/>
        <v>3206.7208035767353</v>
      </c>
      <c r="AV60" s="5">
        <f t="shared" si="475"/>
        <v>3.6499999999999998E-4</v>
      </c>
      <c r="AW60" s="5">
        <f t="shared" si="476"/>
        <v>-2.3007715597952647E-2</v>
      </c>
      <c r="AX60" s="5">
        <f t="shared" si="477"/>
        <v>0</v>
      </c>
      <c r="AY60" s="5">
        <f t="shared" si="478"/>
        <v>4.5572588569677048</v>
      </c>
      <c r="AZ60" s="5">
        <f t="shared" si="479"/>
        <v>0.11</v>
      </c>
      <c r="BA60" s="5">
        <f t="shared" si="480"/>
        <v>-126.55514617040672</v>
      </c>
      <c r="BB60" s="5">
        <f t="shared" si="481"/>
        <v>0</v>
      </c>
      <c r="BC60" s="5">
        <f t="shared" si="482"/>
        <v>-3.1451758145441371E-2</v>
      </c>
      <c r="BD60" s="5">
        <f t="shared" si="483"/>
        <v>0</v>
      </c>
    </row>
    <row r="61" spans="1:56">
      <c r="A61" t="str">
        <f t="shared" si="484"/>
        <v>PIPE.3208.T10</v>
      </c>
      <c r="B61" t="str">
        <f>IF( H61&gt;0, CONCATENATE(D61,"_",F61,"_",G61,"-",H61),CONCATENATE(D61,"_",F61,"_",G61) )</f>
        <v>SA3_XTD10_PIPE</v>
      </c>
      <c r="C61" s="43" t="s">
        <v>246</v>
      </c>
      <c r="D61" s="44" t="s">
        <v>247</v>
      </c>
      <c r="E61" s="44" t="s">
        <v>250</v>
      </c>
      <c r="F61" s="44" t="s">
        <v>245</v>
      </c>
      <c r="G61" s="44" t="s">
        <v>148</v>
      </c>
      <c r="H61" s="44"/>
      <c r="I61" s="43" t="s">
        <v>276</v>
      </c>
      <c r="J61" s="44" t="s">
        <v>42</v>
      </c>
      <c r="K61" s="44">
        <v>73</v>
      </c>
      <c r="L61" s="43"/>
      <c r="M61" s="35" t="s">
        <v>42</v>
      </c>
      <c r="N61" s="35" t="s">
        <v>42</v>
      </c>
      <c r="O61" s="38">
        <v>7.4999999999999997E-2</v>
      </c>
      <c r="P61" s="38">
        <v>0</v>
      </c>
      <c r="Q61" s="38">
        <v>288.41000000000003</v>
      </c>
      <c r="R61" s="38">
        <v>0</v>
      </c>
      <c r="S61" s="38">
        <v>0</v>
      </c>
      <c r="T61" s="38">
        <v>0</v>
      </c>
      <c r="U61" s="5">
        <f t="shared" si="485"/>
        <v>3.9999999999999994E-2</v>
      </c>
      <c r="V61" s="5">
        <f t="shared" si="486"/>
        <v>0</v>
      </c>
      <c r="W61" s="5">
        <f t="shared" ref="W61" si="727">Q61</f>
        <v>288.41000000000003</v>
      </c>
      <c r="X61" s="5">
        <f t="shared" ref="X61" si="728">R61</f>
        <v>0</v>
      </c>
      <c r="Y61" s="5">
        <f t="shared" ref="Y61" si="729">S61</f>
        <v>0</v>
      </c>
      <c r="Z61" s="5">
        <f t="shared" ref="Z61" si="730">T61</f>
        <v>0</v>
      </c>
      <c r="AA61" s="5">
        <f t="shared" ref="AA61" si="731">U61*COS(-0.018)+(W61-344.5)*SIN(-0.018)</f>
        <v>1.0495590015781664</v>
      </c>
      <c r="AB61" s="5">
        <f t="shared" ref="AB61" si="732">V61</f>
        <v>0</v>
      </c>
      <c r="AC61" s="5">
        <f t="shared" ref="AC61" si="733">-U61*SIN(-0.018)+(W61-344.5)*COS(0.018)+344.5</f>
        <v>288.41980629578563</v>
      </c>
      <c r="AD61" s="5">
        <f t="shared" ref="AD61" si="734">R61</f>
        <v>0</v>
      </c>
      <c r="AE61" s="5">
        <f t="shared" ref="AE61" si="735">S61-0.018</f>
        <v>-1.7999999999999999E-2</v>
      </c>
      <c r="AF61" s="5">
        <f t="shared" ref="AF61" si="736">T61</f>
        <v>0</v>
      </c>
      <c r="AG61" s="5">
        <f t="shared" ref="AG61" si="737">U61*COS(0.018)+(W61-339)*SIN(0.018)</f>
        <v>-0.87057730714164561</v>
      </c>
      <c r="AH61" s="5">
        <f t="shared" ref="AH61" si="738">V61</f>
        <v>0</v>
      </c>
      <c r="AI61" s="5">
        <f t="shared" ref="AI61" si="739">-U61*SIN(0.018)+(W61-339)*COS(0.018)+339</f>
        <v>288.41747539760115</v>
      </c>
      <c r="AJ61" s="5">
        <f t="shared" ref="AJ61" si="740">R61</f>
        <v>0</v>
      </c>
      <c r="AK61" s="5">
        <f t="shared" ref="AK61" si="741">S61+0.018</f>
        <v>1.7999999999999999E-2</v>
      </c>
      <c r="AL61" s="5">
        <f t="shared" si="487"/>
        <v>0</v>
      </c>
      <c r="AM61" s="5">
        <f t="shared" si="488"/>
        <v>-14.034648666388158</v>
      </c>
      <c r="AN61" s="5">
        <f t="shared" si="489"/>
        <v>0</v>
      </c>
      <c r="AO61" s="5">
        <f t="shared" si="490"/>
        <v>1213.2336183915677</v>
      </c>
      <c r="AP61" s="5">
        <f t="shared" si="491"/>
        <v>0</v>
      </c>
      <c r="AQ61" s="5">
        <f t="shared" si="492"/>
        <v>-2.3007715597952647E-2</v>
      </c>
      <c r="AR61" s="5">
        <f t="shared" si="493"/>
        <v>0</v>
      </c>
      <c r="AS61" s="5">
        <f t="shared" ref="AS61" si="742">AM61</f>
        <v>-14.034648666388158</v>
      </c>
      <c r="AT61" s="5">
        <f t="shared" ref="AT61" si="743">AN61*COS(0.02092*PI()/180)-AO61*SIN(0.02092*PI()/180)-2.4386</f>
        <v>-2.8815793424316065</v>
      </c>
      <c r="AU61" s="5">
        <f t="shared" ref="AU61" si="744">AN61*SIN(0.02092*PI()/180)+AO61*COS(0.02092*PI()/180)+1994.492</f>
        <v>3207.7255375206205</v>
      </c>
      <c r="AV61" s="5">
        <f t="shared" ref="AV61" si="745">AP61+0.000365</f>
        <v>3.6499999999999998E-4</v>
      </c>
      <c r="AW61" s="5">
        <f t="shared" ref="AW61" si="746">AQ61</f>
        <v>-2.3007715597952647E-2</v>
      </c>
      <c r="AX61" s="5">
        <f t="shared" ref="AX61" si="747">AR61</f>
        <v>0</v>
      </c>
      <c r="AY61" s="5">
        <f t="shared" ref="AY61" si="748">(AM61+17.5)*COS(-0.483808*PI()/180)+(AO61-1338.818)*SIN(-0.483808*PI()/180)</f>
        <v>4.5256550511160061</v>
      </c>
      <c r="AZ61" s="5">
        <f t="shared" ref="AZ61" si="749">AN61+0.11</f>
        <v>0.11</v>
      </c>
      <c r="BA61" s="5">
        <f t="shared" ref="BA61" si="750">-(AM61+17.5)*SIN(-0.483808*PI()/180)+(AO61-1338.818)*COS(-0.483808*PI()/180)</f>
        <v>-125.55064320900958</v>
      </c>
      <c r="BB61" s="5">
        <f t="shared" ref="BB61" si="751">AP61</f>
        <v>0</v>
      </c>
      <c r="BC61" s="5">
        <f t="shared" ref="BC61" si="752">AQ61-0.483808*PI()/180</f>
        <v>-3.1451758145441371E-2</v>
      </c>
      <c r="BD61" s="5">
        <f t="shared" ref="BD61" si="753">AR61</f>
        <v>0</v>
      </c>
    </row>
    <row r="62" spans="1:56">
      <c r="A62" t="str">
        <f t="shared" si="484"/>
        <v>PIPE.3213.T10</v>
      </c>
      <c r="B62" t="str">
        <f>IF( H62&gt;0, CONCATENATE(D62,"_",F62,"_",G62,"-",H62),CONCATENATE(D62,"_",F62,"_",G62) )</f>
        <v>SA3_XTD10_PIPE</v>
      </c>
      <c r="C62" s="43" t="s">
        <v>246</v>
      </c>
      <c r="D62" s="44" t="s">
        <v>247</v>
      </c>
      <c r="E62" s="44" t="s">
        <v>250</v>
      </c>
      <c r="F62" s="44" t="s">
        <v>245</v>
      </c>
      <c r="G62" s="44" t="s">
        <v>148</v>
      </c>
      <c r="H62" s="44"/>
      <c r="I62" s="43" t="s">
        <v>277</v>
      </c>
      <c r="J62" s="44" t="s">
        <v>42</v>
      </c>
      <c r="K62" s="44">
        <v>73</v>
      </c>
      <c r="L62" s="43"/>
      <c r="M62" s="35" t="s">
        <v>42</v>
      </c>
      <c r="N62" s="35" t="s">
        <v>42</v>
      </c>
      <c r="O62" s="38">
        <v>7.4999999999999997E-2</v>
      </c>
      <c r="P62" s="38">
        <v>0</v>
      </c>
      <c r="Q62" s="38">
        <v>293.31</v>
      </c>
      <c r="R62" s="38">
        <v>0</v>
      </c>
      <c r="S62" s="38">
        <v>0</v>
      </c>
      <c r="T62" s="38">
        <v>0</v>
      </c>
      <c r="U62" s="5">
        <f t="shared" si="485"/>
        <v>3.9999999999999994E-2</v>
      </c>
      <c r="V62" s="5">
        <f t="shared" si="486"/>
        <v>0</v>
      </c>
      <c r="W62" s="5">
        <f t="shared" si="461"/>
        <v>293.31</v>
      </c>
      <c r="X62" s="5">
        <f t="shared" si="462"/>
        <v>0</v>
      </c>
      <c r="Y62" s="5">
        <f t="shared" si="463"/>
        <v>0</v>
      </c>
      <c r="Z62" s="5">
        <f t="shared" si="464"/>
        <v>0</v>
      </c>
      <c r="AA62" s="5">
        <f t="shared" si="369"/>
        <v>0.96136376430100989</v>
      </c>
      <c r="AB62" s="5">
        <f t="shared" si="465"/>
        <v>0</v>
      </c>
      <c r="AC62" s="5">
        <f t="shared" si="370"/>
        <v>293.31901251721797</v>
      </c>
      <c r="AD62" s="5">
        <f t="shared" si="466"/>
        <v>0</v>
      </c>
      <c r="AE62" s="5">
        <f t="shared" si="467"/>
        <v>-1.7999999999999999E-2</v>
      </c>
      <c r="AF62" s="5">
        <f t="shared" si="468"/>
        <v>0</v>
      </c>
      <c r="AG62" s="5">
        <f t="shared" si="371"/>
        <v>-0.78238206986448922</v>
      </c>
      <c r="AH62" s="5">
        <f t="shared" si="469"/>
        <v>0</v>
      </c>
      <c r="AI62" s="5">
        <f t="shared" si="372"/>
        <v>293.31668161903349</v>
      </c>
      <c r="AJ62" s="5">
        <f t="shared" si="470"/>
        <v>0</v>
      </c>
      <c r="AK62" s="5">
        <f t="shared" si="471"/>
        <v>1.7999999999999999E-2</v>
      </c>
      <c r="AL62" s="5">
        <f t="shared" si="487"/>
        <v>0</v>
      </c>
      <c r="AM62" s="5">
        <f t="shared" si="488"/>
        <v>-14.147376526694892</v>
      </c>
      <c r="AN62" s="5">
        <f t="shared" si="489"/>
        <v>0</v>
      </c>
      <c r="AO62" s="5">
        <f t="shared" si="490"/>
        <v>1218.1323215290838</v>
      </c>
      <c r="AP62" s="5">
        <f t="shared" si="491"/>
        <v>0</v>
      </c>
      <c r="AQ62" s="5">
        <f t="shared" si="492"/>
        <v>-2.3007715597952647E-2</v>
      </c>
      <c r="AR62" s="5">
        <f t="shared" si="493"/>
        <v>0</v>
      </c>
      <c r="AS62" s="5">
        <f t="shared" si="472"/>
        <v>-14.147376526694892</v>
      </c>
      <c r="AT62" s="5">
        <f t="shared" si="473"/>
        <v>-2.8833679709873348</v>
      </c>
      <c r="AU62" s="5">
        <f t="shared" si="474"/>
        <v>3212.6242403316019</v>
      </c>
      <c r="AV62" s="5">
        <f t="shared" si="475"/>
        <v>3.6499999999999998E-4</v>
      </c>
      <c r="AW62" s="5">
        <f t="shared" si="476"/>
        <v>-2.3007715597952647E-2</v>
      </c>
      <c r="AX62" s="5">
        <f t="shared" si="477"/>
        <v>0</v>
      </c>
      <c r="AY62" s="5">
        <f t="shared" si="478"/>
        <v>4.3715668434808661</v>
      </c>
      <c r="AZ62" s="5">
        <f t="shared" si="479"/>
        <v>0.11</v>
      </c>
      <c r="BA62" s="5">
        <f t="shared" si="480"/>
        <v>-120.65306658130201</v>
      </c>
      <c r="BB62" s="5">
        <f t="shared" si="481"/>
        <v>0</v>
      </c>
      <c r="BC62" s="5">
        <f t="shared" si="482"/>
        <v>-3.1451758145441371E-2</v>
      </c>
      <c r="BD62" s="5">
        <f t="shared" si="483"/>
        <v>0</v>
      </c>
    </row>
    <row r="63" spans="1:56">
      <c r="A63" t="str">
        <f t="shared" si="484"/>
        <v>COLA-2.3214.T10</v>
      </c>
      <c r="B63" t="str">
        <f t="shared" si="368"/>
        <v>SA3_XTD10_COLA-2</v>
      </c>
      <c r="C63" s="43" t="s">
        <v>246</v>
      </c>
      <c r="D63" s="44" t="s">
        <v>247</v>
      </c>
      <c r="E63" s="44" t="s">
        <v>245</v>
      </c>
      <c r="F63" s="44" t="s">
        <v>245</v>
      </c>
      <c r="G63" s="44" t="s">
        <v>115</v>
      </c>
      <c r="H63" s="44">
        <v>2</v>
      </c>
      <c r="I63" s="43" t="s">
        <v>218</v>
      </c>
      <c r="J63" s="44" t="s">
        <v>42</v>
      </c>
      <c r="K63" s="44">
        <v>73</v>
      </c>
      <c r="L63" s="43" t="s">
        <v>218</v>
      </c>
      <c r="M63" s="35">
        <v>8.5000000000000006E-2</v>
      </c>
      <c r="N63" s="35">
        <v>0.02</v>
      </c>
      <c r="O63" s="38">
        <v>7.4999999999999997E-2</v>
      </c>
      <c r="P63" s="38">
        <v>0</v>
      </c>
      <c r="Q63" s="38">
        <v>294.36000000000007</v>
      </c>
      <c r="R63" s="38">
        <v>0</v>
      </c>
      <c r="S63" s="38">
        <v>0</v>
      </c>
      <c r="T63" s="38">
        <v>0</v>
      </c>
      <c r="U63" s="5">
        <f t="shared" si="485"/>
        <v>3.9999999999999994E-2</v>
      </c>
      <c r="V63" s="5">
        <f t="shared" si="486"/>
        <v>0</v>
      </c>
      <c r="W63" s="5">
        <f t="shared" ref="W63:W81" si="754">Q63</f>
        <v>294.36000000000007</v>
      </c>
      <c r="X63" s="5">
        <f t="shared" ref="X63:X81" si="755">R63</f>
        <v>0</v>
      </c>
      <c r="Y63" s="5">
        <f t="shared" ref="Y63:Y81" si="756">S63</f>
        <v>0</v>
      </c>
      <c r="Z63" s="5">
        <f t="shared" ref="Z63:Z81" si="757">T63</f>
        <v>0</v>
      </c>
      <c r="AA63" s="5">
        <f t="shared" si="369"/>
        <v>0.94246478488447505</v>
      </c>
      <c r="AB63" s="5">
        <f t="shared" ref="AB63:AB81" si="758">V63</f>
        <v>0</v>
      </c>
      <c r="AC63" s="5">
        <f t="shared" si="370"/>
        <v>294.36884242181071</v>
      </c>
      <c r="AD63" s="5">
        <f t="shared" ref="AD63:AD81" si="759">R63</f>
        <v>0</v>
      </c>
      <c r="AE63" s="5">
        <f t="shared" ref="AE63:AE81" si="760">S63-0.018</f>
        <v>-1.7999999999999999E-2</v>
      </c>
      <c r="AF63" s="5">
        <f t="shared" ref="AF63:AF81" si="761">T63</f>
        <v>0</v>
      </c>
      <c r="AG63" s="5">
        <f t="shared" si="371"/>
        <v>-0.76348309044795448</v>
      </c>
      <c r="AH63" s="5">
        <f t="shared" ref="AH63:AH81" si="762">V63</f>
        <v>0</v>
      </c>
      <c r="AI63" s="5">
        <f t="shared" si="372"/>
        <v>294.36651152362617</v>
      </c>
      <c r="AJ63" s="5">
        <f t="shared" ref="AJ63:AJ81" si="763">R63</f>
        <v>0</v>
      </c>
      <c r="AK63" s="5">
        <f t="shared" ref="AK63:AK81" si="764">S63+0.018</f>
        <v>1.7999999999999999E-2</v>
      </c>
      <c r="AL63" s="5">
        <f t="shared" si="487"/>
        <v>0</v>
      </c>
      <c r="AM63" s="5">
        <f t="shared" si="488"/>
        <v>-14.171532496760619</v>
      </c>
      <c r="AN63" s="5">
        <f t="shared" si="489"/>
        <v>0</v>
      </c>
      <c r="AO63" s="5">
        <f t="shared" si="490"/>
        <v>1219.1820436299804</v>
      </c>
      <c r="AP63" s="5">
        <f t="shared" si="491"/>
        <v>0</v>
      </c>
      <c r="AQ63" s="5">
        <f t="shared" si="492"/>
        <v>-2.3007715597952647E-2</v>
      </c>
      <c r="AR63" s="5">
        <f t="shared" si="493"/>
        <v>0</v>
      </c>
      <c r="AS63" s="5">
        <f t="shared" ref="AS63:AS81" si="765">AM63</f>
        <v>-14.171532496760619</v>
      </c>
      <c r="AT63" s="5">
        <f t="shared" ref="AT63:AT81" si="766">AN63*COS(0.02092*PI()/180)-AO63*SIN(0.02092*PI()/180)-2.4386</f>
        <v>-2.883751248534991</v>
      </c>
      <c r="AU63" s="5">
        <f t="shared" ref="AU63:AU81" si="767">AN63*SIN(0.02092*PI()/180)+AO63*COS(0.02092*PI()/180)+1994.492</f>
        <v>3213.6739623625263</v>
      </c>
      <c r="AV63" s="5">
        <f t="shared" ref="AV63:AV81" si="768">AP63+0.000365</f>
        <v>3.6499999999999998E-4</v>
      </c>
      <c r="AW63" s="5">
        <f t="shared" ref="AW63:AW81" si="769">AQ63</f>
        <v>-2.3007715597952647E-2</v>
      </c>
      <c r="AX63" s="5">
        <f t="shared" ref="AX63:AX81" si="770">AR63</f>
        <v>0</v>
      </c>
      <c r="AY63" s="5">
        <f t="shared" ref="AY63:AY81" si="771">(AM63+17.5)*COS(-0.483808*PI()/180)+(AO63-1338.818)*SIN(-0.483808*PI()/180)</f>
        <v>4.3385479418447623</v>
      </c>
      <c r="AZ63" s="5">
        <f t="shared" ref="AZ63:AZ81" si="772">AN63+0.11</f>
        <v>0.11</v>
      </c>
      <c r="BA63" s="5">
        <f t="shared" ref="BA63:BA81" si="773">-(AM63+17.5)*SIN(-0.483808*PI()/180)+(AO63-1338.818)*COS(-0.483808*PI()/180)</f>
        <v>-119.60358587536439</v>
      </c>
      <c r="BB63" s="5">
        <f t="shared" ref="BB63:BB81" si="774">AP63</f>
        <v>0</v>
      </c>
      <c r="BC63" s="5">
        <f t="shared" ref="BC63:BC81" si="775">AQ63-0.483808*PI()/180</f>
        <v>-3.1451758145441371E-2</v>
      </c>
      <c r="BD63" s="5">
        <f t="shared" ref="BD63:BD81" si="776">AR63</f>
        <v>0</v>
      </c>
    </row>
    <row r="64" spans="1:56">
      <c r="A64" t="str">
        <f t="shared" si="484"/>
        <v>PIPE.3215.T10</v>
      </c>
      <c r="B64" t="str">
        <f>IF( H64&gt;0, CONCATENATE(D64,"_",F64,"_",G64,"-",H64),CONCATENATE(D64,"_",F64,"_",G64) )</f>
        <v>SA3_XTD10_PIPE</v>
      </c>
      <c r="C64" s="43" t="s">
        <v>246</v>
      </c>
      <c r="D64" s="44" t="s">
        <v>247</v>
      </c>
      <c r="E64" s="44" t="s">
        <v>250</v>
      </c>
      <c r="F64" s="44" t="s">
        <v>245</v>
      </c>
      <c r="G64" s="44" t="s">
        <v>148</v>
      </c>
      <c r="H64" s="44"/>
      <c r="I64" s="43" t="s">
        <v>276</v>
      </c>
      <c r="J64" s="44" t="s">
        <v>42</v>
      </c>
      <c r="K64" s="44">
        <v>73</v>
      </c>
      <c r="L64" s="43"/>
      <c r="M64" s="35" t="s">
        <v>42</v>
      </c>
      <c r="N64" s="35" t="s">
        <v>42</v>
      </c>
      <c r="O64" s="38">
        <v>7.4999999999999997E-2</v>
      </c>
      <c r="P64" s="38">
        <v>0</v>
      </c>
      <c r="Q64" s="38">
        <v>295.26</v>
      </c>
      <c r="R64" s="38">
        <v>0</v>
      </c>
      <c r="S64" s="38">
        <v>0</v>
      </c>
      <c r="T64" s="38">
        <v>0</v>
      </c>
      <c r="U64" s="5">
        <f t="shared" si="485"/>
        <v>3.9999999999999994E-2</v>
      </c>
      <c r="V64" s="5">
        <f t="shared" si="486"/>
        <v>0</v>
      </c>
      <c r="W64" s="5">
        <f t="shared" ref="W64" si="777">Q64</f>
        <v>295.26</v>
      </c>
      <c r="X64" s="5">
        <f t="shared" ref="X64" si="778">R64</f>
        <v>0</v>
      </c>
      <c r="Y64" s="5">
        <f t="shared" ref="Y64" si="779">S64</f>
        <v>0</v>
      </c>
      <c r="Z64" s="5">
        <f t="shared" ref="Z64" si="780">T64</f>
        <v>0</v>
      </c>
      <c r="AA64" s="5">
        <f t="shared" ref="AA64" si="781">U64*COS(-0.018)+(W64-344.5)*SIN(-0.018)</f>
        <v>0.92626565967030483</v>
      </c>
      <c r="AB64" s="5">
        <f t="shared" ref="AB64" si="782">V64</f>
        <v>0</v>
      </c>
      <c r="AC64" s="5">
        <f t="shared" ref="AC64" si="783">-U64*SIN(-0.018)+(W64-344.5)*COS(0.018)+344.5</f>
        <v>295.26869662574717</v>
      </c>
      <c r="AD64" s="5">
        <f t="shared" ref="AD64" si="784">R64</f>
        <v>0</v>
      </c>
      <c r="AE64" s="5">
        <f t="shared" ref="AE64" si="785">S64-0.018</f>
        <v>-1.7999999999999999E-2</v>
      </c>
      <c r="AF64" s="5">
        <f t="shared" ref="AF64" si="786">T64</f>
        <v>0</v>
      </c>
      <c r="AG64" s="5">
        <f t="shared" ref="AG64" si="787">U64*COS(0.018)+(W64-339)*SIN(0.018)</f>
        <v>-0.74728396523378426</v>
      </c>
      <c r="AH64" s="5">
        <f t="shared" ref="AH64" si="788">V64</f>
        <v>0</v>
      </c>
      <c r="AI64" s="5">
        <f t="shared" ref="AI64" si="789">-U64*SIN(0.018)+(W64-339)*COS(0.018)+339</f>
        <v>295.26636572756269</v>
      </c>
      <c r="AJ64" s="5">
        <f t="shared" ref="AJ64" si="790">R64</f>
        <v>0</v>
      </c>
      <c r="AK64" s="5">
        <f t="shared" ref="AK64" si="791">S64+0.018</f>
        <v>1.7999999999999999E-2</v>
      </c>
      <c r="AL64" s="5">
        <f t="shared" si="487"/>
        <v>0</v>
      </c>
      <c r="AM64" s="5">
        <f t="shared" si="488"/>
        <v>-14.192237613959815</v>
      </c>
      <c r="AN64" s="5">
        <f t="shared" si="489"/>
        <v>0</v>
      </c>
      <c r="AO64" s="5">
        <f t="shared" si="490"/>
        <v>1220.0818054307483</v>
      </c>
      <c r="AP64" s="5">
        <f t="shared" si="491"/>
        <v>0</v>
      </c>
      <c r="AQ64" s="5">
        <f t="shared" si="492"/>
        <v>-2.3007715597952647E-2</v>
      </c>
      <c r="AR64" s="5">
        <f t="shared" si="493"/>
        <v>0</v>
      </c>
      <c r="AS64" s="5">
        <f t="shared" ref="AS64" si="792">AM64</f>
        <v>-14.192237613959815</v>
      </c>
      <c r="AT64" s="5">
        <f t="shared" ref="AT64" si="793">AN64*COS(0.02092*PI()/180)-AO64*SIN(0.02092*PI()/180)-2.4386</f>
        <v>-2.8840797721472673</v>
      </c>
      <c r="AU64" s="5">
        <f t="shared" ref="AU64" si="794">AN64*SIN(0.02092*PI()/180)+AO64*COS(0.02092*PI()/180)+1994.492</f>
        <v>3214.5737241033185</v>
      </c>
      <c r="AV64" s="5">
        <f t="shared" ref="AV64" si="795">AP64+0.000365</f>
        <v>3.6499999999999998E-4</v>
      </c>
      <c r="AW64" s="5">
        <f t="shared" ref="AW64" si="796">AQ64</f>
        <v>-2.3007715597952647E-2</v>
      </c>
      <c r="AX64" s="5">
        <f t="shared" ref="AX64" si="797">AR64</f>
        <v>0</v>
      </c>
      <c r="AY64" s="5">
        <f t="shared" ref="AY64" si="798">(AM64+17.5)*COS(-0.483808*PI()/180)+(AO64-1338.818)*SIN(-0.483808*PI()/180)</f>
        <v>4.3102460261566797</v>
      </c>
      <c r="AZ64" s="5">
        <f t="shared" ref="AZ64" si="799">AN64+0.11</f>
        <v>0.11</v>
      </c>
      <c r="BA64" s="5">
        <f t="shared" ref="BA64" si="800">-(AM64+17.5)*SIN(-0.483808*PI()/180)+(AO64-1338.818)*COS(-0.483808*PI()/180)</f>
        <v>-118.7040309845613</v>
      </c>
      <c r="BB64" s="5">
        <f t="shared" ref="BB64" si="801">AP64</f>
        <v>0</v>
      </c>
      <c r="BC64" s="5">
        <f t="shared" ref="BC64" si="802">AQ64-0.483808*PI()/180</f>
        <v>-3.1451758145441371E-2</v>
      </c>
      <c r="BD64" s="5">
        <f t="shared" ref="BD64" si="803">AR64</f>
        <v>0</v>
      </c>
    </row>
    <row r="65" spans="1:56">
      <c r="A65" t="str">
        <f t="shared" si="484"/>
        <v>PIPE.3217.T10</v>
      </c>
      <c r="B65" t="str">
        <f>IF( H65&gt;0, CONCATENATE(D65,"_",F65,"_",G65,"-",H65),CONCATENATE(D65,"_",F65,"_",G65) )</f>
        <v>SA3_XTD10_PIPE</v>
      </c>
      <c r="C65" s="43" t="s">
        <v>246</v>
      </c>
      <c r="D65" s="44" t="s">
        <v>247</v>
      </c>
      <c r="E65" s="44" t="s">
        <v>250</v>
      </c>
      <c r="F65" s="44" t="s">
        <v>245</v>
      </c>
      <c r="G65" s="44" t="s">
        <v>148</v>
      </c>
      <c r="H65" s="44"/>
      <c r="I65" s="43" t="s">
        <v>277</v>
      </c>
      <c r="J65" s="44" t="s">
        <v>42</v>
      </c>
      <c r="K65" s="44">
        <v>73</v>
      </c>
      <c r="L65" s="43"/>
      <c r="M65" s="35" t="s">
        <v>42</v>
      </c>
      <c r="N65" s="35" t="s">
        <v>42</v>
      </c>
      <c r="O65" s="38">
        <v>7.4999999999999997E-2</v>
      </c>
      <c r="P65" s="38">
        <v>0</v>
      </c>
      <c r="Q65" s="38">
        <v>297.70400000000001</v>
      </c>
      <c r="R65" s="38">
        <v>0</v>
      </c>
      <c r="S65" s="38">
        <v>0</v>
      </c>
      <c r="T65" s="38">
        <v>0</v>
      </c>
      <c r="U65" s="5">
        <f t="shared" si="485"/>
        <v>3.9999999999999994E-2</v>
      </c>
      <c r="V65" s="5">
        <f t="shared" si="486"/>
        <v>0</v>
      </c>
      <c r="W65" s="5">
        <f>Q65</f>
        <v>297.70400000000001</v>
      </c>
      <c r="X65" s="5">
        <f>R65</f>
        <v>0</v>
      </c>
      <c r="Y65" s="5">
        <f>S65</f>
        <v>0</v>
      </c>
      <c r="Z65" s="5">
        <f>T65</f>
        <v>0</v>
      </c>
      <c r="AA65" s="5">
        <f>U65*COS(-0.018)+(W65-344.5)*SIN(-0.018)</f>
        <v>0.88227603519982067</v>
      </c>
      <c r="AB65" s="5">
        <f>V65</f>
        <v>0</v>
      </c>
      <c r="AC65" s="5">
        <f>-U65*SIN(-0.018)+(W65-344.5)*COS(0.018)+344.5</f>
        <v>297.71230070843717</v>
      </c>
      <c r="AD65" s="5">
        <f>R65</f>
        <v>0</v>
      </c>
      <c r="AE65" s="5">
        <f>S65-0.018</f>
        <v>-1.7999999999999999E-2</v>
      </c>
      <c r="AF65" s="5">
        <f>T65</f>
        <v>0</v>
      </c>
      <c r="AG65" s="5">
        <f>U65*COS(0.018)+(W65-339)*SIN(0.018)</f>
        <v>-0.7032943407633</v>
      </c>
      <c r="AH65" s="5">
        <f>V65</f>
        <v>0</v>
      </c>
      <c r="AI65" s="5">
        <f>-U65*SIN(0.018)+(W65-339)*COS(0.018)+339</f>
        <v>297.70996981025263</v>
      </c>
      <c r="AJ65" s="5">
        <f>R65</f>
        <v>0</v>
      </c>
      <c r="AK65" s="5">
        <f>S65+0.018</f>
        <v>1.7999999999999999E-2</v>
      </c>
      <c r="AL65" s="5">
        <f t="shared" si="487"/>
        <v>0</v>
      </c>
      <c r="AM65" s="5">
        <f t="shared" si="488"/>
        <v>-14.248463509998523</v>
      </c>
      <c r="AN65" s="5">
        <f t="shared" si="489"/>
        <v>0</v>
      </c>
      <c r="AO65" s="5">
        <f t="shared" si="490"/>
        <v>1222.5251585875014</v>
      </c>
      <c r="AP65" s="5">
        <f t="shared" si="491"/>
        <v>0</v>
      </c>
      <c r="AQ65" s="5">
        <f t="shared" si="492"/>
        <v>-2.3007715597952647E-2</v>
      </c>
      <c r="AR65" s="5">
        <f t="shared" si="493"/>
        <v>0</v>
      </c>
      <c r="AS65" s="5">
        <f>AM65</f>
        <v>-14.248463509998523</v>
      </c>
      <c r="AT65" s="5">
        <f>AN65*COS(0.02092*PI()/180)-AO65*SIN(0.02092*PI()/180)-2.4386</f>
        <v>-2.8849718962677162</v>
      </c>
      <c r="AU65" s="5">
        <f>AN65*SIN(0.02092*PI()/180)+AO65*COS(0.02092*PI()/180)+1994.492</f>
        <v>3217.0170770972045</v>
      </c>
      <c r="AV65" s="5">
        <f>AP65+0.000365</f>
        <v>3.6499999999999998E-4</v>
      </c>
      <c r="AW65" s="5">
        <f>AQ65</f>
        <v>-2.3007715597952647E-2</v>
      </c>
      <c r="AX65" s="5">
        <f>AR65</f>
        <v>0</v>
      </c>
      <c r="AY65" s="5">
        <f>(AM65+17.5)*COS(-0.483808*PI()/180)+(AO65-1338.818)*SIN(-0.483808*PI()/180)</f>
        <v>4.2333906017770255</v>
      </c>
      <c r="AZ65" s="5">
        <f>AN65+0.11</f>
        <v>0.11</v>
      </c>
      <c r="BA65" s="5">
        <f>-(AM65+17.5)*SIN(-0.483808*PI()/180)+(AO65-1338.818)*COS(-0.483808*PI()/180)</f>
        <v>-116.2612397033127</v>
      </c>
      <c r="BB65" s="5">
        <f>AP65</f>
        <v>0</v>
      </c>
      <c r="BC65" s="5">
        <f>AQ65-0.483808*PI()/180</f>
        <v>-3.1451758145441371E-2</v>
      </c>
      <c r="BD65" s="5">
        <f>AR65</f>
        <v>0</v>
      </c>
    </row>
    <row r="66" spans="1:56">
      <c r="A66" t="str">
        <f t="shared" si="484"/>
        <v>SLIT.3218.T10</v>
      </c>
      <c r="B66" t="str">
        <f t="shared" si="368"/>
        <v>SA3_XTD10_SLIT</v>
      </c>
      <c r="C66" s="43" t="s">
        <v>246</v>
      </c>
      <c r="D66" s="44" t="s">
        <v>247</v>
      </c>
      <c r="E66" s="44" t="s">
        <v>245</v>
      </c>
      <c r="F66" s="44" t="s">
        <v>245</v>
      </c>
      <c r="G66" s="44" t="s">
        <v>249</v>
      </c>
      <c r="H66" s="44"/>
      <c r="I66" s="43" t="s">
        <v>219</v>
      </c>
      <c r="J66" s="44" t="s">
        <v>42</v>
      </c>
      <c r="K66" s="44">
        <v>73</v>
      </c>
      <c r="L66" s="43" t="s">
        <v>219</v>
      </c>
      <c r="M66" s="35" t="s">
        <v>42</v>
      </c>
      <c r="N66" s="35" t="s">
        <v>42</v>
      </c>
      <c r="O66" s="38">
        <v>7.4999999999999997E-2</v>
      </c>
      <c r="P66" s="38">
        <v>0</v>
      </c>
      <c r="Q66" s="38">
        <v>298.62400000000002</v>
      </c>
      <c r="R66" s="38">
        <v>0</v>
      </c>
      <c r="S66" s="38">
        <v>0</v>
      </c>
      <c r="T66" s="38">
        <v>0</v>
      </c>
      <c r="U66" s="5">
        <f t="shared" si="485"/>
        <v>3.9999999999999994E-2</v>
      </c>
      <c r="V66" s="5">
        <f t="shared" si="486"/>
        <v>0</v>
      </c>
      <c r="W66" s="5">
        <f t="shared" si="754"/>
        <v>298.62400000000002</v>
      </c>
      <c r="X66" s="5">
        <f t="shared" si="755"/>
        <v>0</v>
      </c>
      <c r="Y66" s="5">
        <f t="shared" si="756"/>
        <v>0</v>
      </c>
      <c r="Z66" s="5">
        <f t="shared" si="757"/>
        <v>0</v>
      </c>
      <c r="AA66" s="5">
        <f t="shared" si="369"/>
        <v>0.86571692942533374</v>
      </c>
      <c r="AB66" s="5">
        <f t="shared" si="758"/>
        <v>0</v>
      </c>
      <c r="AC66" s="5">
        <f t="shared" si="370"/>
        <v>298.63215167246119</v>
      </c>
      <c r="AD66" s="5">
        <f t="shared" si="759"/>
        <v>0</v>
      </c>
      <c r="AE66" s="5">
        <f t="shared" si="760"/>
        <v>-1.7999999999999999E-2</v>
      </c>
      <c r="AF66" s="5">
        <f t="shared" si="761"/>
        <v>0</v>
      </c>
      <c r="AG66" s="5">
        <f t="shared" si="371"/>
        <v>-0.68673523498881317</v>
      </c>
      <c r="AH66" s="5">
        <f t="shared" si="762"/>
        <v>0</v>
      </c>
      <c r="AI66" s="5">
        <f t="shared" si="372"/>
        <v>298.62982077427665</v>
      </c>
      <c r="AJ66" s="5">
        <f t="shared" si="763"/>
        <v>0</v>
      </c>
      <c r="AK66" s="5">
        <f t="shared" si="764"/>
        <v>1.7999999999999999E-2</v>
      </c>
      <c r="AL66" s="5">
        <f t="shared" si="487"/>
        <v>0</v>
      </c>
      <c r="AM66" s="5">
        <f t="shared" si="488"/>
        <v>-14.269628740913255</v>
      </c>
      <c r="AN66" s="5">
        <f t="shared" si="489"/>
        <v>0</v>
      </c>
      <c r="AO66" s="5">
        <f t="shared" si="490"/>
        <v>1223.4449150949533</v>
      </c>
      <c r="AP66" s="5">
        <f t="shared" si="491"/>
        <v>0</v>
      </c>
      <c r="AQ66" s="5">
        <f t="shared" si="492"/>
        <v>-2.3007715597952647E-2</v>
      </c>
      <c r="AR66" s="5">
        <f t="shared" si="493"/>
        <v>0</v>
      </c>
      <c r="AS66" s="5">
        <f t="shared" si="765"/>
        <v>-14.269628740913255</v>
      </c>
      <c r="AT66" s="5">
        <f t="shared" si="766"/>
        <v>-2.8853077204047102</v>
      </c>
      <c r="AU66" s="5">
        <f t="shared" si="767"/>
        <v>3217.9368335433478</v>
      </c>
      <c r="AV66" s="5">
        <f t="shared" si="768"/>
        <v>3.6499999999999998E-4</v>
      </c>
      <c r="AW66" s="5">
        <f t="shared" si="769"/>
        <v>-2.3007715597952647E-2</v>
      </c>
      <c r="AX66" s="5">
        <f t="shared" si="770"/>
        <v>0</v>
      </c>
      <c r="AY66" s="5">
        <f t="shared" si="771"/>
        <v>4.2044597546292053</v>
      </c>
      <c r="AZ66" s="5">
        <f t="shared" si="772"/>
        <v>0.11</v>
      </c>
      <c r="BA66" s="5">
        <f t="shared" si="773"/>
        <v>-115.34169470382486</v>
      </c>
      <c r="BB66" s="5">
        <f t="shared" si="774"/>
        <v>0</v>
      </c>
      <c r="BC66" s="5">
        <f t="shared" si="775"/>
        <v>-3.1451758145441371E-2</v>
      </c>
      <c r="BD66" s="5">
        <f t="shared" si="776"/>
        <v>0</v>
      </c>
    </row>
    <row r="67" spans="1:56">
      <c r="A67" t="str">
        <f t="shared" si="484"/>
        <v>MONO.3220.T10</v>
      </c>
      <c r="B67" t="str">
        <f t="shared" si="368"/>
        <v>SA3_XTD10_MONO</v>
      </c>
      <c r="C67" s="43" t="s">
        <v>246</v>
      </c>
      <c r="D67" s="44" t="s">
        <v>247</v>
      </c>
      <c r="E67" s="44" t="s">
        <v>245</v>
      </c>
      <c r="F67" s="44" t="s">
        <v>245</v>
      </c>
      <c r="G67" s="44" t="s">
        <v>109</v>
      </c>
      <c r="H67" s="44"/>
      <c r="I67" s="43" t="s">
        <v>220</v>
      </c>
      <c r="J67" s="44" t="s">
        <v>42</v>
      </c>
      <c r="K67" s="44">
        <v>73</v>
      </c>
      <c r="L67" s="43" t="s">
        <v>220</v>
      </c>
      <c r="M67" s="35" t="s">
        <v>42</v>
      </c>
      <c r="N67" s="35" t="s">
        <v>42</v>
      </c>
      <c r="O67" s="38">
        <v>7.4999999999999997E-2</v>
      </c>
      <c r="P67" s="38">
        <v>2.5000000000000001E-2</v>
      </c>
      <c r="Q67" s="38">
        <v>301</v>
      </c>
      <c r="R67" s="38">
        <v>0</v>
      </c>
      <c r="S67" s="38">
        <v>0</v>
      </c>
      <c r="T67" s="38">
        <v>0</v>
      </c>
      <c r="U67" s="5">
        <f t="shared" si="485"/>
        <v>3.9999999999999994E-2</v>
      </c>
      <c r="V67" s="5">
        <f t="shared" si="486"/>
        <v>2.5000000000000001E-2</v>
      </c>
      <c r="W67" s="5">
        <f t="shared" si="754"/>
        <v>301</v>
      </c>
      <c r="X67" s="5">
        <f t="shared" si="755"/>
        <v>0</v>
      </c>
      <c r="Y67" s="5">
        <f t="shared" si="756"/>
        <v>0</v>
      </c>
      <c r="Z67" s="5">
        <f t="shared" si="757"/>
        <v>0</v>
      </c>
      <c r="AA67" s="5">
        <f t="shared" si="369"/>
        <v>0.82295123885992105</v>
      </c>
      <c r="AB67" s="5">
        <f t="shared" si="758"/>
        <v>2.5000000000000001E-2</v>
      </c>
      <c r="AC67" s="5">
        <f t="shared" si="370"/>
        <v>301.00776677085366</v>
      </c>
      <c r="AD67" s="5">
        <f t="shared" si="759"/>
        <v>0</v>
      </c>
      <c r="AE67" s="5">
        <f t="shared" si="760"/>
        <v>-1.7999999999999999E-2</v>
      </c>
      <c r="AF67" s="5">
        <f t="shared" si="761"/>
        <v>0</v>
      </c>
      <c r="AG67" s="5">
        <f t="shared" si="371"/>
        <v>-0.64396954442340049</v>
      </c>
      <c r="AH67" s="5">
        <f t="shared" si="762"/>
        <v>2.5000000000000001E-2</v>
      </c>
      <c r="AI67" s="5">
        <f t="shared" si="372"/>
        <v>301.00543587266918</v>
      </c>
      <c r="AJ67" s="5">
        <f t="shared" si="763"/>
        <v>0</v>
      </c>
      <c r="AK67" s="5">
        <f t="shared" si="764"/>
        <v>1.7999999999999999E-2</v>
      </c>
      <c r="AL67" s="5">
        <f t="shared" si="487"/>
        <v>0</v>
      </c>
      <c r="AM67" s="5">
        <f t="shared" si="488"/>
        <v>-14.32429025031913</v>
      </c>
      <c r="AN67" s="5">
        <f t="shared" si="489"/>
        <v>2.5000000000000001E-2</v>
      </c>
      <c r="AO67" s="5">
        <f t="shared" si="490"/>
        <v>1225.8202862489816</v>
      </c>
      <c r="AP67" s="5">
        <f t="shared" si="491"/>
        <v>0</v>
      </c>
      <c r="AQ67" s="5">
        <f t="shared" si="492"/>
        <v>-2.3007715597952647E-2</v>
      </c>
      <c r="AR67" s="5">
        <f t="shared" si="493"/>
        <v>0</v>
      </c>
      <c r="AS67" s="5">
        <f t="shared" si="765"/>
        <v>-14.32429025031913</v>
      </c>
      <c r="AT67" s="5">
        <f t="shared" si="766"/>
        <v>-2.8611750244075544</v>
      </c>
      <c r="AU67" s="5">
        <f t="shared" si="767"/>
        <v>3220.3122136671118</v>
      </c>
      <c r="AV67" s="5">
        <f t="shared" si="768"/>
        <v>3.6499999999999998E-4</v>
      </c>
      <c r="AW67" s="5">
        <f t="shared" si="769"/>
        <v>-2.3007715597952647E-2</v>
      </c>
      <c r="AX67" s="5">
        <f t="shared" si="770"/>
        <v>0</v>
      </c>
      <c r="AY67" s="5">
        <f t="shared" si="771"/>
        <v>4.1297426972126576</v>
      </c>
      <c r="AZ67" s="5">
        <f t="shared" si="772"/>
        <v>0.13500000000000001</v>
      </c>
      <c r="BA67" s="5">
        <f t="shared" si="773"/>
        <v>-112.96686979210379</v>
      </c>
      <c r="BB67" s="5">
        <f t="shared" si="774"/>
        <v>0</v>
      </c>
      <c r="BC67" s="5">
        <f t="shared" si="775"/>
        <v>-3.1451758145441371E-2</v>
      </c>
      <c r="BD67" s="5">
        <f t="shared" si="776"/>
        <v>0</v>
      </c>
    </row>
    <row r="68" spans="1:56">
      <c r="A68" t="str">
        <f t="shared" si="484"/>
        <v>IMGPII.3221.T10</v>
      </c>
      <c r="B68" t="str">
        <f t="shared" si="368"/>
        <v>SA3_XTD10_IMGPII</v>
      </c>
      <c r="C68" s="43" t="s">
        <v>246</v>
      </c>
      <c r="D68" s="44" t="s">
        <v>247</v>
      </c>
      <c r="E68" s="44" t="s">
        <v>245</v>
      </c>
      <c r="F68" s="44" t="s">
        <v>245</v>
      </c>
      <c r="G68" s="44" t="s">
        <v>269</v>
      </c>
      <c r="H68" s="44"/>
      <c r="I68" s="43" t="s">
        <v>221</v>
      </c>
      <c r="J68" s="44" t="s">
        <v>42</v>
      </c>
      <c r="K68" s="44">
        <v>74</v>
      </c>
      <c r="L68" s="43" t="s">
        <v>221</v>
      </c>
      <c r="M68" s="35" t="s">
        <v>42</v>
      </c>
      <c r="N68" s="35" t="s">
        <v>42</v>
      </c>
      <c r="O68" s="38">
        <v>7.4999999999999997E-2</v>
      </c>
      <c r="P68" s="38">
        <v>2.5000000000000001E-2</v>
      </c>
      <c r="Q68" s="38">
        <v>301.91299999999995</v>
      </c>
      <c r="R68" s="38">
        <v>0</v>
      </c>
      <c r="S68" s="38">
        <v>0</v>
      </c>
      <c r="T68" s="38">
        <v>0</v>
      </c>
      <c r="U68" s="5">
        <f t="shared" si="485"/>
        <v>3.9999999999999994E-2</v>
      </c>
      <c r="V68" s="5">
        <f t="shared" si="486"/>
        <v>2.5000000000000001E-2</v>
      </c>
      <c r="W68" s="5">
        <f t="shared" si="754"/>
        <v>301.91299999999995</v>
      </c>
      <c r="X68" s="5">
        <f t="shared" si="755"/>
        <v>0</v>
      </c>
      <c r="Y68" s="5">
        <f t="shared" si="756"/>
        <v>0</v>
      </c>
      <c r="Z68" s="5">
        <f t="shared" si="757"/>
        <v>0</v>
      </c>
      <c r="AA68" s="5">
        <f t="shared" si="369"/>
        <v>0.80651812628154551</v>
      </c>
      <c r="AB68" s="5">
        <f t="shared" si="758"/>
        <v>2.5000000000000001E-2</v>
      </c>
      <c r="AC68" s="5">
        <f t="shared" si="370"/>
        <v>301.92061886884704</v>
      </c>
      <c r="AD68" s="5">
        <f t="shared" si="759"/>
        <v>0</v>
      </c>
      <c r="AE68" s="5">
        <f t="shared" si="760"/>
        <v>-1.7999999999999999E-2</v>
      </c>
      <c r="AF68" s="5">
        <f t="shared" si="761"/>
        <v>0</v>
      </c>
      <c r="AG68" s="5">
        <f t="shared" si="371"/>
        <v>-0.62753643184502494</v>
      </c>
      <c r="AH68" s="5">
        <f t="shared" si="762"/>
        <v>2.5000000000000001E-2</v>
      </c>
      <c r="AI68" s="5">
        <f t="shared" si="372"/>
        <v>301.91828797066256</v>
      </c>
      <c r="AJ68" s="5">
        <f t="shared" si="763"/>
        <v>0</v>
      </c>
      <c r="AK68" s="5">
        <f t="shared" si="764"/>
        <v>1.7999999999999999E-2</v>
      </c>
      <c r="AL68" s="5">
        <f t="shared" si="487"/>
        <v>0</v>
      </c>
      <c r="AM68" s="5">
        <f t="shared" si="488"/>
        <v>-14.345294441433428</v>
      </c>
      <c r="AN68" s="5">
        <f t="shared" si="489"/>
        <v>2.5000000000000001E-2</v>
      </c>
      <c r="AO68" s="5">
        <f t="shared" si="490"/>
        <v>1226.7330446090943</v>
      </c>
      <c r="AP68" s="5">
        <f t="shared" si="491"/>
        <v>0</v>
      </c>
      <c r="AQ68" s="5">
        <f t="shared" si="492"/>
        <v>-2.3007715597952647E-2</v>
      </c>
      <c r="AR68" s="5">
        <f t="shared" si="493"/>
        <v>0</v>
      </c>
      <c r="AS68" s="5">
        <f t="shared" si="765"/>
        <v>-14.345294441433428</v>
      </c>
      <c r="AT68" s="5">
        <f t="shared" si="766"/>
        <v>-2.8615082933608971</v>
      </c>
      <c r="AU68" s="5">
        <f t="shared" si="767"/>
        <v>3221.2249719663823</v>
      </c>
      <c r="AV68" s="5">
        <f t="shared" si="768"/>
        <v>3.6499999999999998E-4</v>
      </c>
      <c r="AW68" s="5">
        <f t="shared" si="769"/>
        <v>-2.3007715597952647E-2</v>
      </c>
      <c r="AX68" s="5">
        <f t="shared" si="770"/>
        <v>0</v>
      </c>
      <c r="AY68" s="5">
        <f t="shared" si="771"/>
        <v>4.1010319760757401</v>
      </c>
      <c r="AZ68" s="5">
        <f t="shared" si="772"/>
        <v>0.13500000000000001</v>
      </c>
      <c r="BA68" s="5">
        <f t="shared" si="773"/>
        <v>-112.05432133065534</v>
      </c>
      <c r="BB68" s="5">
        <f t="shared" si="774"/>
        <v>0</v>
      </c>
      <c r="BC68" s="5">
        <f t="shared" si="775"/>
        <v>-3.1451758145441371E-2</v>
      </c>
      <c r="BD68" s="5">
        <f t="shared" si="776"/>
        <v>0</v>
      </c>
    </row>
    <row r="69" spans="1:56">
      <c r="A69" t="str">
        <f t="shared" si="484"/>
        <v>DOD-1.3222.T10</v>
      </c>
      <c r="B69" t="str">
        <f t="shared" si="368"/>
        <v>SA3_XTD10_DOD-1</v>
      </c>
      <c r="C69" s="43" t="s">
        <v>246</v>
      </c>
      <c r="D69" s="44" t="s">
        <v>247</v>
      </c>
      <c r="E69" s="44" t="s">
        <v>245</v>
      </c>
      <c r="F69" s="44" t="s">
        <v>245</v>
      </c>
      <c r="G69" s="44" t="s">
        <v>270</v>
      </c>
      <c r="H69" s="44">
        <v>1</v>
      </c>
      <c r="I69" s="43" t="s">
        <v>222</v>
      </c>
      <c r="J69" s="44" t="s">
        <v>42</v>
      </c>
      <c r="K69" s="44">
        <v>73</v>
      </c>
      <c r="L69" s="43" t="s">
        <v>222</v>
      </c>
      <c r="M69" s="35" t="s">
        <v>42</v>
      </c>
      <c r="N69" s="35" t="s">
        <v>42</v>
      </c>
      <c r="O69" s="38">
        <v>7.2999999999999995E-2</v>
      </c>
      <c r="P69" s="38">
        <v>2.5000000000000001E-2</v>
      </c>
      <c r="Q69" s="38">
        <v>303</v>
      </c>
      <c r="R69" s="38">
        <v>0</v>
      </c>
      <c r="S69" s="38">
        <v>0</v>
      </c>
      <c r="T69" s="38">
        <v>0</v>
      </c>
      <c r="U69" s="5">
        <f t="shared" si="485"/>
        <v>3.7999999999999992E-2</v>
      </c>
      <c r="V69" s="5">
        <f t="shared" si="486"/>
        <v>2.5000000000000001E-2</v>
      </c>
      <c r="W69" s="5">
        <f t="shared" si="754"/>
        <v>303</v>
      </c>
      <c r="X69" s="5">
        <f t="shared" si="755"/>
        <v>0</v>
      </c>
      <c r="Y69" s="5">
        <f t="shared" si="756"/>
        <v>0</v>
      </c>
      <c r="Z69" s="5">
        <f t="shared" si="757"/>
        <v>0</v>
      </c>
      <c r="AA69" s="5">
        <f t="shared" si="369"/>
        <v>0.78495350681968068</v>
      </c>
      <c r="AB69" s="5">
        <f t="shared" si="758"/>
        <v>2.5000000000000001E-2</v>
      </c>
      <c r="AC69" s="5">
        <f t="shared" si="370"/>
        <v>303.00740678154557</v>
      </c>
      <c r="AD69" s="5">
        <f t="shared" si="759"/>
        <v>0</v>
      </c>
      <c r="AE69" s="5">
        <f t="shared" si="760"/>
        <v>-1.7999999999999999E-2</v>
      </c>
      <c r="AF69" s="5">
        <f t="shared" si="761"/>
        <v>0</v>
      </c>
      <c r="AG69" s="5">
        <f t="shared" si="371"/>
        <v>-0.60997116440065569</v>
      </c>
      <c r="AH69" s="5">
        <f t="shared" si="762"/>
        <v>2.5000000000000001E-2</v>
      </c>
      <c r="AI69" s="5">
        <f t="shared" si="372"/>
        <v>303.0051478794731</v>
      </c>
      <c r="AJ69" s="5">
        <f t="shared" si="763"/>
        <v>0</v>
      </c>
      <c r="AK69" s="5">
        <f t="shared" si="764"/>
        <v>1.7999999999999999E-2</v>
      </c>
      <c r="AL69" s="5">
        <f t="shared" si="487"/>
        <v>0</v>
      </c>
      <c r="AM69" s="5">
        <f t="shared" si="488"/>
        <v>-14.372301092541274</v>
      </c>
      <c r="AN69" s="5">
        <f t="shared" si="489"/>
        <v>2.5000000000000001E-2</v>
      </c>
      <c r="AO69" s="5">
        <f t="shared" si="490"/>
        <v>1227.819710905984</v>
      </c>
      <c r="AP69" s="5">
        <f t="shared" si="491"/>
        <v>0</v>
      </c>
      <c r="AQ69" s="5">
        <f t="shared" si="492"/>
        <v>-2.3007715597952647E-2</v>
      </c>
      <c r="AR69" s="5">
        <f t="shared" si="493"/>
        <v>0</v>
      </c>
      <c r="AS69" s="5">
        <f t="shared" si="765"/>
        <v>-14.372301092541274</v>
      </c>
      <c r="AT69" s="5">
        <f t="shared" si="766"/>
        <v>-2.8619050600794762</v>
      </c>
      <c r="AU69" s="5">
        <f t="shared" si="767"/>
        <v>3222.3116381908376</v>
      </c>
      <c r="AV69" s="5">
        <f t="shared" si="768"/>
        <v>3.6499999999999998E-4</v>
      </c>
      <c r="AW69" s="5">
        <f t="shared" si="769"/>
        <v>-2.3007715597952647E-2</v>
      </c>
      <c r="AX69" s="5">
        <f t="shared" si="770"/>
        <v>0</v>
      </c>
      <c r="AY69" s="5">
        <f t="shared" si="771"/>
        <v>4.0648505403706769</v>
      </c>
      <c r="AZ69" s="5">
        <f t="shared" si="772"/>
        <v>0.13500000000000001</v>
      </c>
      <c r="BA69" s="5">
        <f t="shared" si="773"/>
        <v>-110.96792181679761</v>
      </c>
      <c r="BB69" s="5">
        <f t="shared" si="774"/>
        <v>0</v>
      </c>
      <c r="BC69" s="5">
        <f t="shared" si="775"/>
        <v>-3.1451758145441371E-2</v>
      </c>
      <c r="BD69" s="5">
        <f t="shared" si="776"/>
        <v>0</v>
      </c>
    </row>
    <row r="70" spans="1:56">
      <c r="A70" t="str">
        <f t="shared" si="484"/>
        <v>PIPE.3223.T10</v>
      </c>
      <c r="B70" t="str">
        <f>IF( H70&gt;0, CONCATENATE(D70,"_",F70,"_",G70,"-",H70),CONCATENATE(D70,"_",F70,"_",G70) )</f>
        <v>SA3_XTD10_PIPE</v>
      </c>
      <c r="C70" s="43" t="s">
        <v>246</v>
      </c>
      <c r="D70" s="44" t="s">
        <v>247</v>
      </c>
      <c r="E70" s="44" t="s">
        <v>250</v>
      </c>
      <c r="F70" s="44" t="s">
        <v>245</v>
      </c>
      <c r="G70" s="44" t="s">
        <v>148</v>
      </c>
      <c r="H70" s="44"/>
      <c r="I70" s="43" t="s">
        <v>276</v>
      </c>
      <c r="J70" s="44" t="s">
        <v>42</v>
      </c>
      <c r="K70" s="44">
        <v>73</v>
      </c>
      <c r="L70" s="43"/>
      <c r="M70" s="35" t="s">
        <v>42</v>
      </c>
      <c r="N70" s="35" t="s">
        <v>42</v>
      </c>
      <c r="O70" s="38">
        <v>7.4999999999999997E-2</v>
      </c>
      <c r="P70" s="38">
        <v>2.5000000000000001E-2</v>
      </c>
      <c r="Q70" s="38">
        <v>303.75</v>
      </c>
      <c r="R70" s="38">
        <v>0</v>
      </c>
      <c r="S70" s="38">
        <v>0</v>
      </c>
      <c r="T70" s="38">
        <v>0</v>
      </c>
      <c r="U70" s="5">
        <f t="shared" si="485"/>
        <v>3.9999999999999994E-2</v>
      </c>
      <c r="V70" s="5">
        <f t="shared" si="486"/>
        <v>2.5000000000000001E-2</v>
      </c>
      <c r="W70" s="5">
        <f t="shared" ref="W70" si="804">Q70</f>
        <v>303.75</v>
      </c>
      <c r="X70" s="5">
        <f t="shared" ref="X70" si="805">R70</f>
        <v>0</v>
      </c>
      <c r="Y70" s="5">
        <f t="shared" ref="Y70" si="806">S70</f>
        <v>0</v>
      </c>
      <c r="Z70" s="5">
        <f t="shared" ref="Z70" si="807">T70</f>
        <v>0</v>
      </c>
      <c r="AA70" s="5">
        <f t="shared" ref="AA70" si="808">U70*COS(-0.018)+(W70-344.5)*SIN(-0.018)</f>
        <v>0.77345391181661882</v>
      </c>
      <c r="AB70" s="5">
        <f t="shared" ref="AB70" si="809">V70</f>
        <v>2.5000000000000001E-2</v>
      </c>
      <c r="AC70" s="5">
        <f t="shared" ref="AC70" si="810">-U70*SIN(-0.018)+(W70-344.5)*COS(0.018)+344.5</f>
        <v>303.75732128288206</v>
      </c>
      <c r="AD70" s="5">
        <f t="shared" ref="AD70" si="811">R70</f>
        <v>0</v>
      </c>
      <c r="AE70" s="5">
        <f t="shared" ref="AE70" si="812">S70-0.018</f>
        <v>-1.7999999999999999E-2</v>
      </c>
      <c r="AF70" s="5">
        <f t="shared" ref="AF70" si="813">T70</f>
        <v>0</v>
      </c>
      <c r="AG70" s="5">
        <f t="shared" ref="AG70" si="814">U70*COS(0.018)+(W70-339)*SIN(0.018)</f>
        <v>-0.59447221738009814</v>
      </c>
      <c r="AH70" s="5">
        <f t="shared" ref="AH70" si="815">V70</f>
        <v>2.5000000000000001E-2</v>
      </c>
      <c r="AI70" s="5">
        <f t="shared" ref="AI70" si="816">-U70*SIN(0.018)+(W70-339)*COS(0.018)+339</f>
        <v>303.75499038469752</v>
      </c>
      <c r="AJ70" s="5">
        <f t="shared" ref="AJ70" si="817">R70</f>
        <v>0</v>
      </c>
      <c r="AK70" s="5">
        <f t="shared" ref="AK70" si="818">S70+0.018</f>
        <v>1.7999999999999999E-2</v>
      </c>
      <c r="AL70" s="5">
        <f t="shared" si="487"/>
        <v>0</v>
      </c>
      <c r="AM70" s="5">
        <f t="shared" si="488"/>
        <v>-14.387555886205565</v>
      </c>
      <c r="AN70" s="5">
        <f t="shared" si="489"/>
        <v>2.5000000000000001E-2</v>
      </c>
      <c r="AO70" s="5">
        <f t="shared" si="490"/>
        <v>1228.5695584179957</v>
      </c>
      <c r="AP70" s="5">
        <f t="shared" si="491"/>
        <v>0</v>
      </c>
      <c r="AQ70" s="5">
        <f t="shared" si="492"/>
        <v>-2.3007715597952647E-2</v>
      </c>
      <c r="AR70" s="5">
        <f t="shared" si="493"/>
        <v>0</v>
      </c>
      <c r="AS70" s="5">
        <f t="shared" ref="AS70" si="819">AM70</f>
        <v>-14.387555886205565</v>
      </c>
      <c r="AT70" s="5">
        <f t="shared" ref="AT70" si="820">AN70*COS(0.02092*PI()/180)-AO70*SIN(0.02092*PI()/180)-2.4386</f>
        <v>-2.8621788465561773</v>
      </c>
      <c r="AU70" s="5">
        <f t="shared" ref="AU70" si="821">AN70*SIN(0.02092*PI()/180)+AO70*COS(0.02092*PI()/180)+1994.492</f>
        <v>3223.0614856528664</v>
      </c>
      <c r="AV70" s="5">
        <f t="shared" ref="AV70" si="822">AP70+0.000365</f>
        <v>3.6499999999999998E-4</v>
      </c>
      <c r="AW70" s="5">
        <f t="shared" ref="AW70" si="823">AQ70</f>
        <v>-2.3007715597952647E-2</v>
      </c>
      <c r="AX70" s="5">
        <f t="shared" ref="AX70" si="824">AR70</f>
        <v>0</v>
      </c>
      <c r="AY70" s="5">
        <f t="shared" ref="AY70" si="825">(AM70+17.5)*COS(-0.483808*PI()/180)+(AO70-1338.818)*SIN(-0.483808*PI()/180)</f>
        <v>4.0432646214990564</v>
      </c>
      <c r="AZ70" s="5">
        <f t="shared" ref="AZ70" si="826">AN70+0.11</f>
        <v>0.13500000000000001</v>
      </c>
      <c r="BA70" s="5">
        <f t="shared" ref="BA70" si="827">-(AM70+17.5)*SIN(-0.483808*PI()/180)+(AO70-1338.818)*COS(-0.483808*PI()/180)</f>
        <v>-110.2182298479822</v>
      </c>
      <c r="BB70" s="5">
        <f t="shared" ref="BB70" si="828">AP70</f>
        <v>0</v>
      </c>
      <c r="BC70" s="5">
        <f t="shared" ref="BC70" si="829">AQ70-0.483808*PI()/180</f>
        <v>-3.1451758145441371E-2</v>
      </c>
      <c r="BD70" s="5">
        <f t="shared" ref="BD70" si="830">AR70</f>
        <v>0</v>
      </c>
    </row>
    <row r="71" spans="1:56">
      <c r="A71" t="str">
        <f t="shared" si="484"/>
        <v>PIPE.3224.T10</v>
      </c>
      <c r="B71" t="str">
        <f>IF( H71&gt;0, CONCATENATE(D71,"_",F71,"_",G71,"-",H71),CONCATENATE(D71,"_",F71,"_",G71) )</f>
        <v>SA3_XTD10_PIPE</v>
      </c>
      <c r="C71" s="43" t="s">
        <v>246</v>
      </c>
      <c r="D71" s="44" t="s">
        <v>247</v>
      </c>
      <c r="E71" s="44" t="s">
        <v>250</v>
      </c>
      <c r="F71" s="44" t="s">
        <v>245</v>
      </c>
      <c r="G71" s="44" t="s">
        <v>148</v>
      </c>
      <c r="H71" s="44"/>
      <c r="I71" s="43" t="s">
        <v>277</v>
      </c>
      <c r="J71" s="44" t="s">
        <v>42</v>
      </c>
      <c r="K71" s="44">
        <v>73</v>
      </c>
      <c r="L71" s="43"/>
      <c r="M71" s="35" t="s">
        <v>42</v>
      </c>
      <c r="N71" s="35" t="s">
        <v>42</v>
      </c>
      <c r="O71" s="38">
        <v>7.4999999999999997E-2</v>
      </c>
      <c r="P71" s="38">
        <v>2.5000000000000001E-2</v>
      </c>
      <c r="Q71" s="38">
        <v>304.25</v>
      </c>
      <c r="R71" s="38">
        <v>0</v>
      </c>
      <c r="S71" s="38">
        <v>0</v>
      </c>
      <c r="T71" s="38">
        <v>0</v>
      </c>
      <c r="U71" s="5">
        <f t="shared" si="485"/>
        <v>3.9999999999999994E-2</v>
      </c>
      <c r="V71" s="5">
        <f t="shared" si="486"/>
        <v>2.5000000000000001E-2</v>
      </c>
      <c r="W71" s="5">
        <f t="shared" si="754"/>
        <v>304.25</v>
      </c>
      <c r="X71" s="5">
        <f t="shared" si="755"/>
        <v>0</v>
      </c>
      <c r="Y71" s="5">
        <f t="shared" si="756"/>
        <v>0</v>
      </c>
      <c r="Z71" s="5">
        <f t="shared" si="757"/>
        <v>0</v>
      </c>
      <c r="AA71" s="5">
        <f t="shared" si="369"/>
        <v>0.76445439780874569</v>
      </c>
      <c r="AB71" s="5">
        <f t="shared" si="758"/>
        <v>2.5000000000000001E-2</v>
      </c>
      <c r="AC71" s="5">
        <f t="shared" si="370"/>
        <v>304.25724028506903</v>
      </c>
      <c r="AD71" s="5">
        <f t="shared" si="759"/>
        <v>0</v>
      </c>
      <c r="AE71" s="5">
        <f t="shared" si="760"/>
        <v>-1.7999999999999999E-2</v>
      </c>
      <c r="AF71" s="5">
        <f t="shared" si="761"/>
        <v>0</v>
      </c>
      <c r="AG71" s="5">
        <f t="shared" si="371"/>
        <v>-0.58547270337222501</v>
      </c>
      <c r="AH71" s="5">
        <f t="shared" si="762"/>
        <v>2.5000000000000001E-2</v>
      </c>
      <c r="AI71" s="5">
        <f t="shared" si="372"/>
        <v>304.25490938688449</v>
      </c>
      <c r="AJ71" s="5">
        <f t="shared" si="763"/>
        <v>0</v>
      </c>
      <c r="AK71" s="5">
        <f t="shared" si="764"/>
        <v>1.7999999999999999E-2</v>
      </c>
      <c r="AL71" s="5">
        <f t="shared" si="487"/>
        <v>0</v>
      </c>
      <c r="AM71" s="5">
        <f t="shared" si="488"/>
        <v>-14.399058729094005</v>
      </c>
      <c r="AN71" s="5">
        <f t="shared" si="489"/>
        <v>2.5000000000000001E-2</v>
      </c>
      <c r="AO71" s="5">
        <f t="shared" si="490"/>
        <v>1229.0694260850892</v>
      </c>
      <c r="AP71" s="5">
        <f t="shared" si="491"/>
        <v>0</v>
      </c>
      <c r="AQ71" s="5">
        <f t="shared" si="492"/>
        <v>-2.3007715597952647E-2</v>
      </c>
      <c r="AR71" s="5">
        <f t="shared" si="493"/>
        <v>0</v>
      </c>
      <c r="AS71" s="5">
        <f t="shared" si="765"/>
        <v>-14.399058729094005</v>
      </c>
      <c r="AT71" s="5">
        <f t="shared" si="766"/>
        <v>-2.8623613596741087</v>
      </c>
      <c r="AU71" s="5">
        <f t="shared" si="767"/>
        <v>3223.56135328664</v>
      </c>
      <c r="AV71" s="5">
        <f t="shared" si="768"/>
        <v>3.6499999999999998E-4</v>
      </c>
      <c r="AW71" s="5">
        <f t="shared" si="769"/>
        <v>-2.3007715597952647E-2</v>
      </c>
      <c r="AX71" s="5">
        <f t="shared" si="770"/>
        <v>0</v>
      </c>
      <c r="AY71" s="5">
        <f t="shared" si="771"/>
        <v>4.0275413350056768</v>
      </c>
      <c r="AZ71" s="5">
        <f t="shared" si="772"/>
        <v>0.13500000000000001</v>
      </c>
      <c r="BA71" s="5">
        <f t="shared" si="773"/>
        <v>-109.71847713086922</v>
      </c>
      <c r="BB71" s="5">
        <f t="shared" si="774"/>
        <v>0</v>
      </c>
      <c r="BC71" s="5">
        <f t="shared" si="775"/>
        <v>-3.1451758145441371E-2</v>
      </c>
      <c r="BD71" s="5">
        <f t="shared" si="776"/>
        <v>0</v>
      </c>
    </row>
    <row r="72" spans="1:56">
      <c r="A72" t="str">
        <f t="shared" si="484"/>
        <v>DOD-2.3224.T10</v>
      </c>
      <c r="B72" t="str">
        <f t="shared" si="368"/>
        <v>SA3_XTD10_DOD-2</v>
      </c>
      <c r="C72" s="43" t="s">
        <v>246</v>
      </c>
      <c r="D72" s="44" t="s">
        <v>247</v>
      </c>
      <c r="E72" s="44" t="s">
        <v>245</v>
      </c>
      <c r="F72" s="44" t="s">
        <v>245</v>
      </c>
      <c r="G72" s="44" t="s">
        <v>270</v>
      </c>
      <c r="H72" s="44">
        <v>2</v>
      </c>
      <c r="I72" s="43" t="s">
        <v>223</v>
      </c>
      <c r="J72" s="44" t="s">
        <v>42</v>
      </c>
      <c r="K72" s="44">
        <v>73</v>
      </c>
      <c r="L72" s="43" t="s">
        <v>223</v>
      </c>
      <c r="M72" s="35" t="s">
        <v>42</v>
      </c>
      <c r="N72" s="35" t="s">
        <v>42</v>
      </c>
      <c r="O72" s="49">
        <v>7.2999999999999995E-2</v>
      </c>
      <c r="P72" s="50">
        <v>2.1999999999999999E-2</v>
      </c>
      <c r="Q72" s="38">
        <v>305</v>
      </c>
      <c r="R72" s="38">
        <v>0</v>
      </c>
      <c r="S72" s="38">
        <v>0</v>
      </c>
      <c r="T72" s="38">
        <v>0</v>
      </c>
      <c r="U72" s="5">
        <f t="shared" si="485"/>
        <v>3.7999999999999992E-2</v>
      </c>
      <c r="V72" s="5">
        <f t="shared" si="486"/>
        <v>2.1999999999999999E-2</v>
      </c>
      <c r="W72" s="5">
        <f t="shared" si="754"/>
        <v>305</v>
      </c>
      <c r="X72" s="5">
        <f t="shared" si="755"/>
        <v>0</v>
      </c>
      <c r="Y72" s="5">
        <f t="shared" si="756"/>
        <v>0</v>
      </c>
      <c r="Z72" s="5">
        <f t="shared" si="757"/>
        <v>0</v>
      </c>
      <c r="AA72" s="5">
        <f t="shared" si="369"/>
        <v>0.74895545078818815</v>
      </c>
      <c r="AB72" s="5">
        <f t="shared" si="758"/>
        <v>2.1999999999999999E-2</v>
      </c>
      <c r="AC72" s="5">
        <f t="shared" si="370"/>
        <v>305.00708279029345</v>
      </c>
      <c r="AD72" s="5">
        <f t="shared" si="759"/>
        <v>0</v>
      </c>
      <c r="AE72" s="5">
        <f t="shared" si="760"/>
        <v>-1.7999999999999999E-2</v>
      </c>
      <c r="AF72" s="5">
        <f t="shared" si="761"/>
        <v>0</v>
      </c>
      <c r="AG72" s="5">
        <f t="shared" si="371"/>
        <v>-0.57397310836916315</v>
      </c>
      <c r="AH72" s="5">
        <f t="shared" si="762"/>
        <v>2.1999999999999999E-2</v>
      </c>
      <c r="AI72" s="5">
        <f t="shared" si="372"/>
        <v>305.00482388822104</v>
      </c>
      <c r="AJ72" s="5">
        <f t="shared" si="763"/>
        <v>0</v>
      </c>
      <c r="AK72" s="5">
        <f t="shared" si="764"/>
        <v>1.7999999999999999E-2</v>
      </c>
      <c r="AL72" s="5">
        <f t="shared" si="487"/>
        <v>0</v>
      </c>
      <c r="AM72" s="5">
        <f t="shared" si="488"/>
        <v>-14.418312464095045</v>
      </c>
      <c r="AN72" s="5">
        <f t="shared" si="489"/>
        <v>2.1999999999999999E-2</v>
      </c>
      <c r="AO72" s="5">
        <f t="shared" si="490"/>
        <v>1229.819181574358</v>
      </c>
      <c r="AP72" s="5">
        <f t="shared" si="491"/>
        <v>0</v>
      </c>
      <c r="AQ72" s="5">
        <f t="shared" si="492"/>
        <v>-2.3007715597952647E-2</v>
      </c>
      <c r="AR72" s="5">
        <f t="shared" si="493"/>
        <v>0</v>
      </c>
      <c r="AS72" s="5">
        <f t="shared" si="765"/>
        <v>-14.418312464095045</v>
      </c>
      <c r="AT72" s="5">
        <f t="shared" si="766"/>
        <v>-2.8656351123512298</v>
      </c>
      <c r="AU72" s="5">
        <f t="shared" si="767"/>
        <v>3224.311107630564</v>
      </c>
      <c r="AV72" s="5">
        <f t="shared" si="768"/>
        <v>3.6499999999999998E-4</v>
      </c>
      <c r="AW72" s="5">
        <f t="shared" si="769"/>
        <v>-2.3007715597952647E-2</v>
      </c>
      <c r="AX72" s="5">
        <f t="shared" si="770"/>
        <v>0</v>
      </c>
      <c r="AY72" s="5">
        <f t="shared" si="771"/>
        <v>4.0019573943971469</v>
      </c>
      <c r="AZ72" s="5">
        <f t="shared" si="772"/>
        <v>0.13200000000000001</v>
      </c>
      <c r="BA72" s="5">
        <f t="shared" si="773"/>
        <v>-108.96891094834548</v>
      </c>
      <c r="BB72" s="5">
        <f t="shared" si="774"/>
        <v>0</v>
      </c>
      <c r="BC72" s="5">
        <f t="shared" si="775"/>
        <v>-3.1451758145441371E-2</v>
      </c>
      <c r="BD72" s="5">
        <f t="shared" si="776"/>
        <v>0</v>
      </c>
    </row>
    <row r="73" spans="1:56">
      <c r="A73" t="str">
        <f t="shared" si="484"/>
        <v>PIPE.3226.T10</v>
      </c>
      <c r="B73" t="str">
        <f>IF( H73&gt;0, CONCATENATE(D73,"_",F73,"_",G73,"-",H73),CONCATENATE(D73,"_",F73,"_",G73) )</f>
        <v>SA3_XTD10_PIPE</v>
      </c>
      <c r="C73" s="43" t="s">
        <v>246</v>
      </c>
      <c r="D73" s="44" t="s">
        <v>247</v>
      </c>
      <c r="E73" s="44" t="s">
        <v>250</v>
      </c>
      <c r="F73" s="44" t="s">
        <v>245</v>
      </c>
      <c r="G73" s="44" t="s">
        <v>148</v>
      </c>
      <c r="H73" s="44"/>
      <c r="I73" s="43" t="s">
        <v>276</v>
      </c>
      <c r="J73" s="44" t="s">
        <v>42</v>
      </c>
      <c r="K73" s="44">
        <v>73</v>
      </c>
      <c r="L73" s="43"/>
      <c r="M73" s="35" t="s">
        <v>42</v>
      </c>
      <c r="N73" s="35" t="s">
        <v>42</v>
      </c>
      <c r="O73" s="49">
        <v>7.2999999999999995E-2</v>
      </c>
      <c r="P73" s="50">
        <v>2.1999999999999999E-2</v>
      </c>
      <c r="Q73" s="38">
        <v>306.25</v>
      </c>
      <c r="R73" s="38">
        <v>0</v>
      </c>
      <c r="S73" s="38">
        <v>0</v>
      </c>
      <c r="T73" s="38">
        <v>0</v>
      </c>
      <c r="U73" s="5">
        <f t="shared" si="485"/>
        <v>3.7999999999999992E-2</v>
      </c>
      <c r="V73" s="5">
        <f t="shared" si="486"/>
        <v>2.1999999999999999E-2</v>
      </c>
      <c r="W73" s="5">
        <f t="shared" si="754"/>
        <v>306.25</v>
      </c>
      <c r="X73" s="5">
        <f t="shared" si="755"/>
        <v>0</v>
      </c>
      <c r="Y73" s="5">
        <f t="shared" si="756"/>
        <v>0</v>
      </c>
      <c r="Z73" s="5">
        <f t="shared" si="757"/>
        <v>0</v>
      </c>
      <c r="AA73" s="5">
        <f t="shared" si="369"/>
        <v>0.72645666576850532</v>
      </c>
      <c r="AB73" s="5">
        <f t="shared" si="758"/>
        <v>2.1999999999999999E-2</v>
      </c>
      <c r="AC73" s="5">
        <f t="shared" si="370"/>
        <v>306.25688029576088</v>
      </c>
      <c r="AD73" s="5">
        <f t="shared" si="759"/>
        <v>0</v>
      </c>
      <c r="AE73" s="5">
        <f t="shared" si="760"/>
        <v>-1.7999999999999999E-2</v>
      </c>
      <c r="AF73" s="5">
        <f t="shared" si="761"/>
        <v>0</v>
      </c>
      <c r="AG73" s="5">
        <f t="shared" si="371"/>
        <v>-0.55147432334948032</v>
      </c>
      <c r="AH73" s="5">
        <f t="shared" si="762"/>
        <v>2.1999999999999999E-2</v>
      </c>
      <c r="AI73" s="5">
        <f t="shared" si="372"/>
        <v>306.25462139368847</v>
      </c>
      <c r="AJ73" s="5">
        <f t="shared" si="763"/>
        <v>0</v>
      </c>
      <c r="AK73" s="5">
        <f t="shared" si="764"/>
        <v>1.7999999999999999E-2</v>
      </c>
      <c r="AL73" s="5">
        <f t="shared" si="487"/>
        <v>0</v>
      </c>
      <c r="AM73" s="5">
        <f t="shared" si="488"/>
        <v>-14.447069571316149</v>
      </c>
      <c r="AN73" s="5">
        <f t="shared" si="489"/>
        <v>2.1999999999999999E-2</v>
      </c>
      <c r="AO73" s="5">
        <f t="shared" si="490"/>
        <v>1231.0688507420916</v>
      </c>
      <c r="AP73" s="5">
        <f t="shared" si="491"/>
        <v>0</v>
      </c>
      <c r="AQ73" s="5">
        <f t="shared" si="492"/>
        <v>-2.3007715597952647E-2</v>
      </c>
      <c r="AR73" s="5">
        <f t="shared" si="493"/>
        <v>0</v>
      </c>
      <c r="AS73" s="5">
        <f t="shared" si="765"/>
        <v>-14.447069571316149</v>
      </c>
      <c r="AT73" s="5">
        <f t="shared" si="766"/>
        <v>-2.8660913951460585</v>
      </c>
      <c r="AU73" s="5">
        <f t="shared" si="767"/>
        <v>3225.5607767149977</v>
      </c>
      <c r="AV73" s="5">
        <f t="shared" si="768"/>
        <v>3.6499999999999998E-4</v>
      </c>
      <c r="AW73" s="5">
        <f t="shared" si="769"/>
        <v>-2.3007715597952647E-2</v>
      </c>
      <c r="AX73" s="5">
        <f t="shared" si="770"/>
        <v>0</v>
      </c>
      <c r="AY73" s="5">
        <f t="shared" si="771"/>
        <v>3.9626491781636957</v>
      </c>
      <c r="AZ73" s="5">
        <f t="shared" si="772"/>
        <v>0.13200000000000001</v>
      </c>
      <c r="BA73" s="5">
        <f t="shared" si="773"/>
        <v>-107.71952915556304</v>
      </c>
      <c r="BB73" s="5">
        <f t="shared" si="774"/>
        <v>0</v>
      </c>
      <c r="BC73" s="5">
        <f t="shared" si="775"/>
        <v>-3.1451758145441371E-2</v>
      </c>
      <c r="BD73" s="5">
        <f t="shared" si="776"/>
        <v>0</v>
      </c>
    </row>
    <row r="74" spans="1:56">
      <c r="A74" t="str">
        <f t="shared" si="484"/>
        <v>PIPE.3227.T10</v>
      </c>
      <c r="B74" t="str">
        <f>IF( H74&gt;0, CONCATENATE(D74,"_",F74,"_",G74,"-",H74),CONCATENATE(D74,"_",F74,"_",G74) )</f>
        <v>SA3_XTD10_PIPE</v>
      </c>
      <c r="C74" s="43" t="s">
        <v>246</v>
      </c>
      <c r="D74" s="44" t="s">
        <v>247</v>
      </c>
      <c r="E74" s="44" t="s">
        <v>250</v>
      </c>
      <c r="F74" s="44" t="s">
        <v>245</v>
      </c>
      <c r="G74" s="44" t="s">
        <v>148</v>
      </c>
      <c r="H74" s="44"/>
      <c r="I74" s="43" t="s">
        <v>277</v>
      </c>
      <c r="J74" s="44" t="s">
        <v>42</v>
      </c>
      <c r="K74" s="44">
        <v>73</v>
      </c>
      <c r="L74" s="43"/>
      <c r="M74" s="35" t="s">
        <v>42</v>
      </c>
      <c r="N74" s="35" t="s">
        <v>42</v>
      </c>
      <c r="O74" s="49">
        <v>7.2999999999999995E-2</v>
      </c>
      <c r="P74" s="50">
        <v>1.7000000000000001E-2</v>
      </c>
      <c r="Q74" s="38">
        <v>307.8</v>
      </c>
      <c r="R74" s="38">
        <v>0</v>
      </c>
      <c r="S74" s="38">
        <v>0</v>
      </c>
      <c r="T74" s="38">
        <v>0</v>
      </c>
      <c r="U74" s="5">
        <f t="shared" si="485"/>
        <v>3.7999999999999992E-2</v>
      </c>
      <c r="V74" s="5">
        <f t="shared" si="486"/>
        <v>1.7000000000000001E-2</v>
      </c>
      <c r="W74" s="5">
        <f t="shared" ref="W74" si="831">Q74</f>
        <v>307.8</v>
      </c>
      <c r="X74" s="5">
        <f t="shared" ref="X74" si="832">R74</f>
        <v>0</v>
      </c>
      <c r="Y74" s="5">
        <f t="shared" ref="Y74" si="833">S74</f>
        <v>0</v>
      </c>
      <c r="Z74" s="5">
        <f t="shared" ref="Z74" si="834">T74</f>
        <v>0</v>
      </c>
      <c r="AA74" s="5">
        <f t="shared" ref="AA74" si="835">U74*COS(-0.018)+(W74-344.5)*SIN(-0.018)</f>
        <v>0.69855817234409834</v>
      </c>
      <c r="AB74" s="5">
        <f t="shared" ref="AB74" si="836">V74</f>
        <v>1.7000000000000001E-2</v>
      </c>
      <c r="AC74" s="5">
        <f t="shared" ref="AC74" si="837">-U74*SIN(-0.018)+(W74-344.5)*COS(0.018)+344.5</f>
        <v>307.80662920254053</v>
      </c>
      <c r="AD74" s="5">
        <f t="shared" ref="AD74" si="838">R74</f>
        <v>0</v>
      </c>
      <c r="AE74" s="5">
        <f t="shared" ref="AE74" si="839">S74-0.018</f>
        <v>-1.7999999999999999E-2</v>
      </c>
      <c r="AF74" s="5">
        <f t="shared" ref="AF74" si="840">T74</f>
        <v>0</v>
      </c>
      <c r="AG74" s="5">
        <f t="shared" ref="AG74" si="841">U74*COS(0.018)+(W74-339)*SIN(0.018)</f>
        <v>-0.52357582992507334</v>
      </c>
      <c r="AH74" s="5">
        <f t="shared" ref="AH74" si="842">V74</f>
        <v>1.7000000000000001E-2</v>
      </c>
      <c r="AI74" s="5">
        <f t="shared" ref="AI74" si="843">-U74*SIN(0.018)+(W74-339)*COS(0.018)+339</f>
        <v>307.80437030046807</v>
      </c>
      <c r="AJ74" s="5">
        <f t="shared" ref="AJ74" si="844">R74</f>
        <v>0</v>
      </c>
      <c r="AK74" s="5">
        <f t="shared" ref="AK74" si="845">S74+0.018</f>
        <v>1.7999999999999999E-2</v>
      </c>
      <c r="AL74" s="5">
        <f t="shared" si="487"/>
        <v>0</v>
      </c>
      <c r="AM74" s="5">
        <f t="shared" si="488"/>
        <v>-14.482728384270324</v>
      </c>
      <c r="AN74" s="5">
        <f t="shared" si="489"/>
        <v>1.7000000000000001E-2</v>
      </c>
      <c r="AO74" s="5">
        <f t="shared" si="490"/>
        <v>1232.6184405100817</v>
      </c>
      <c r="AP74" s="5">
        <f t="shared" si="491"/>
        <v>0</v>
      </c>
      <c r="AQ74" s="5">
        <f t="shared" si="492"/>
        <v>-2.3007715597952647E-2</v>
      </c>
      <c r="AR74" s="5">
        <f t="shared" si="493"/>
        <v>0</v>
      </c>
      <c r="AS74" s="5">
        <f t="shared" ref="AS74" si="846">AM74</f>
        <v>-14.482728384270324</v>
      </c>
      <c r="AT74" s="5">
        <f t="shared" ref="AT74" si="847">AN74*COS(0.02092*PI()/180)-AO74*SIN(0.02092*PI()/180)-2.4386</f>
        <v>-2.8716571854783592</v>
      </c>
      <c r="AU74" s="5">
        <f t="shared" ref="AU74" si="848">AN74*SIN(0.02092*PI()/180)+AO74*COS(0.02092*PI()/180)+1994.492</f>
        <v>3227.1103645540816</v>
      </c>
      <c r="AV74" s="5">
        <f t="shared" ref="AV74" si="849">AP74+0.000365</f>
        <v>3.6499999999999998E-4</v>
      </c>
      <c r="AW74" s="5">
        <f t="shared" ref="AW74" si="850">AQ74</f>
        <v>-2.3007715597952647E-2</v>
      </c>
      <c r="AX74" s="5">
        <f t="shared" ref="AX74" si="851">AR74</f>
        <v>0</v>
      </c>
      <c r="AY74" s="5">
        <f t="shared" ref="AY74" si="852">(AM74+17.5)*COS(-0.483808*PI()/180)+(AO74-1338.818)*SIN(-0.483808*PI()/180)</f>
        <v>3.9139069900342065</v>
      </c>
      <c r="AZ74" s="5">
        <f t="shared" ref="AZ74" si="853">AN74+0.11</f>
        <v>0.127</v>
      </c>
      <c r="BA74" s="5">
        <f t="shared" ref="BA74" si="854">-(AM74+17.5)*SIN(-0.483808*PI()/180)+(AO74-1338.818)*COS(-0.483808*PI()/180)</f>
        <v>-106.17029573251246</v>
      </c>
      <c r="BB74" s="5">
        <f t="shared" ref="BB74" si="855">AP74</f>
        <v>0</v>
      </c>
      <c r="BC74" s="5">
        <f t="shared" ref="BC74" si="856">AQ74-0.483808*PI()/180</f>
        <v>-3.1451758145441371E-2</v>
      </c>
      <c r="BD74" s="5">
        <f t="shared" ref="BD74" si="857">AR74</f>
        <v>0</v>
      </c>
    </row>
    <row r="75" spans="1:56">
      <c r="A75" t="str">
        <f t="shared" ref="A75:A105" si="858">IF( H75="", CONCATENATE(G75,".",ROUND(AU75,0),".",C75),CONCATENATE(G75,"-",H75,".",ROUND(AU75,0),".",C75))</f>
        <v>DOD-3.3228.T10</v>
      </c>
      <c r="B75" t="str">
        <f t="shared" si="368"/>
        <v>SA3_XTD10_DOD-3</v>
      </c>
      <c r="C75" s="43" t="s">
        <v>246</v>
      </c>
      <c r="D75" s="44" t="s">
        <v>247</v>
      </c>
      <c r="E75" s="44" t="s">
        <v>245</v>
      </c>
      <c r="F75" s="44" t="s">
        <v>245</v>
      </c>
      <c r="G75" s="44" t="s">
        <v>270</v>
      </c>
      <c r="H75" s="44">
        <v>3</v>
      </c>
      <c r="I75" s="43" t="s">
        <v>224</v>
      </c>
      <c r="J75" s="44" t="s">
        <v>42</v>
      </c>
      <c r="K75" s="44">
        <v>73</v>
      </c>
      <c r="L75" s="43" t="s">
        <v>224</v>
      </c>
      <c r="M75" s="35" t="s">
        <v>42</v>
      </c>
      <c r="N75" s="35" t="s">
        <v>42</v>
      </c>
      <c r="O75" s="38">
        <v>7.2999999999999995E-2</v>
      </c>
      <c r="P75" s="38">
        <v>1.4999999999999999E-2</v>
      </c>
      <c r="Q75" s="38">
        <v>309</v>
      </c>
      <c r="R75" s="38">
        <v>0</v>
      </c>
      <c r="S75" s="38">
        <v>0</v>
      </c>
      <c r="T75" s="38">
        <v>0</v>
      </c>
      <c r="U75" s="5">
        <f t="shared" ref="U75:U105" si="859">O75-0.035</f>
        <v>3.7999999999999992E-2</v>
      </c>
      <c r="V75" s="5">
        <f t="shared" ref="V75:V105" si="860">P75</f>
        <v>1.4999999999999999E-2</v>
      </c>
      <c r="W75" s="5">
        <f t="shared" si="754"/>
        <v>309</v>
      </c>
      <c r="X75" s="5">
        <f t="shared" si="755"/>
        <v>0</v>
      </c>
      <c r="Y75" s="5">
        <f t="shared" si="756"/>
        <v>0</v>
      </c>
      <c r="Z75" s="5">
        <f t="shared" si="757"/>
        <v>0</v>
      </c>
      <c r="AA75" s="5">
        <f t="shared" si="369"/>
        <v>0.67695933872520297</v>
      </c>
      <c r="AB75" s="5">
        <f t="shared" si="758"/>
        <v>1.4999999999999999E-2</v>
      </c>
      <c r="AC75" s="5">
        <f t="shared" si="370"/>
        <v>309.00643480778928</v>
      </c>
      <c r="AD75" s="5">
        <f t="shared" si="759"/>
        <v>0</v>
      </c>
      <c r="AE75" s="5">
        <f t="shared" si="760"/>
        <v>-1.7999999999999999E-2</v>
      </c>
      <c r="AF75" s="5">
        <f t="shared" si="761"/>
        <v>0</v>
      </c>
      <c r="AG75" s="5">
        <f t="shared" si="371"/>
        <v>-0.50197699630617809</v>
      </c>
      <c r="AH75" s="5">
        <f t="shared" si="762"/>
        <v>1.4999999999999999E-2</v>
      </c>
      <c r="AI75" s="5">
        <f t="shared" si="372"/>
        <v>309.00417590571681</v>
      </c>
      <c r="AJ75" s="5">
        <f t="shared" si="763"/>
        <v>0</v>
      </c>
      <c r="AK75" s="5">
        <f t="shared" si="764"/>
        <v>1.7999999999999999E-2</v>
      </c>
      <c r="AL75" s="5">
        <f t="shared" ref="AL75:AL105" si="861">T75</f>
        <v>0</v>
      </c>
      <c r="AM75" s="5">
        <f t="shared" ref="AM75:AM105" si="862">O75*COS(-1.318245*PI()/180)+(Q75+115.9)*SIN(-1.318245*PI()/180)-4.8082</f>
        <v>-14.510335207202584</v>
      </c>
      <c r="AN75" s="5">
        <f t="shared" ref="AN75:AN105" si="863">P75</f>
        <v>1.4999999999999999E-2</v>
      </c>
      <c r="AO75" s="5">
        <f t="shared" ref="AO75:AO105" si="864">-O75*SIN(-1.318245*PI()/180)+(Q75+115.9)*COS(-1.318245*PI()/180)+809.0289</f>
        <v>1233.8181229111058</v>
      </c>
      <c r="AP75" s="5">
        <f t="shared" ref="AP75:AP105" si="865">R75</f>
        <v>0</v>
      </c>
      <c r="AQ75" s="5">
        <f t="shared" ref="AQ75:AQ105" si="866">S75-1.318245*PI()/180</f>
        <v>-2.3007715597952647E-2</v>
      </c>
      <c r="AR75" s="5">
        <f t="shared" ref="AR75:AR105" si="867">T75</f>
        <v>0</v>
      </c>
      <c r="AS75" s="5">
        <f t="shared" si="765"/>
        <v>-14.510335207202584</v>
      </c>
      <c r="AT75" s="5">
        <f t="shared" si="766"/>
        <v>-2.8740952168280796</v>
      </c>
      <c r="AU75" s="5">
        <f t="shared" si="767"/>
        <v>3228.310046144893</v>
      </c>
      <c r="AV75" s="5">
        <f t="shared" si="768"/>
        <v>3.6499999999999998E-4</v>
      </c>
      <c r="AW75" s="5">
        <f t="shared" si="769"/>
        <v>-2.3007715597952647E-2</v>
      </c>
      <c r="AX75" s="5">
        <f t="shared" si="770"/>
        <v>0</v>
      </c>
      <c r="AY75" s="5">
        <f t="shared" si="771"/>
        <v>3.876171102450094</v>
      </c>
      <c r="AZ75" s="5">
        <f t="shared" si="772"/>
        <v>0.125</v>
      </c>
      <c r="BA75" s="5">
        <f t="shared" si="773"/>
        <v>-104.97088921144145</v>
      </c>
      <c r="BB75" s="5">
        <f t="shared" si="774"/>
        <v>0</v>
      </c>
      <c r="BC75" s="5">
        <f t="shared" si="775"/>
        <v>-3.1451758145441371E-2</v>
      </c>
      <c r="BD75" s="5">
        <f t="shared" si="776"/>
        <v>0</v>
      </c>
    </row>
    <row r="76" spans="1:56">
      <c r="A76" t="str">
        <f t="shared" si="858"/>
        <v>PIPE.3229.T10</v>
      </c>
      <c r="B76" t="str">
        <f>IF( H76&gt;0, CONCATENATE(D76,"_",F76,"_",G76,"-",H76),CONCATENATE(D76,"_",F76,"_",G76) )</f>
        <v>SA3_XTD10_PIPE</v>
      </c>
      <c r="C76" s="43" t="s">
        <v>246</v>
      </c>
      <c r="D76" s="44" t="s">
        <v>247</v>
      </c>
      <c r="E76" s="44" t="s">
        <v>250</v>
      </c>
      <c r="F76" s="44" t="s">
        <v>245</v>
      </c>
      <c r="G76" s="44" t="s">
        <v>148</v>
      </c>
      <c r="H76" s="44"/>
      <c r="I76" s="43" t="s">
        <v>276</v>
      </c>
      <c r="J76" s="44" t="s">
        <v>42</v>
      </c>
      <c r="K76" s="44">
        <v>73</v>
      </c>
      <c r="L76" s="43"/>
      <c r="M76" s="35" t="s">
        <v>42</v>
      </c>
      <c r="N76" s="35" t="s">
        <v>42</v>
      </c>
      <c r="O76" s="38">
        <v>7.2999999999999995E-2</v>
      </c>
      <c r="P76" s="38">
        <v>1.4999999999999999E-2</v>
      </c>
      <c r="Q76" s="38">
        <v>309.85000000000002</v>
      </c>
      <c r="R76" s="38">
        <v>0</v>
      </c>
      <c r="S76" s="38">
        <v>0</v>
      </c>
      <c r="T76" s="38">
        <v>0</v>
      </c>
      <c r="U76" s="5">
        <f t="shared" si="859"/>
        <v>3.7999999999999992E-2</v>
      </c>
      <c r="V76" s="5">
        <f t="shared" si="860"/>
        <v>1.4999999999999999E-2</v>
      </c>
      <c r="W76" s="5">
        <f t="shared" ref="W76:W78" si="868">Q76</f>
        <v>309.85000000000002</v>
      </c>
      <c r="X76" s="5">
        <f t="shared" ref="X76:X78" si="869">R76</f>
        <v>0</v>
      </c>
      <c r="Y76" s="5">
        <f t="shared" ref="Y76:Y78" si="870">S76</f>
        <v>0</v>
      </c>
      <c r="Z76" s="5">
        <f t="shared" ref="Z76:Z78" si="871">T76</f>
        <v>0</v>
      </c>
      <c r="AA76" s="5">
        <f t="shared" ref="AA76:AA78" si="872">U76*COS(-0.018)+(W76-344.5)*SIN(-0.018)</f>
        <v>0.66166016491181823</v>
      </c>
      <c r="AB76" s="5">
        <f t="shared" ref="AB76:AB78" si="873">V76</f>
        <v>1.4999999999999999E-2</v>
      </c>
      <c r="AC76" s="5">
        <f t="shared" ref="AC76:AC78" si="874">-U76*SIN(-0.018)+(W76-344.5)*COS(0.018)+344.5</f>
        <v>309.85629711150716</v>
      </c>
      <c r="AD76" s="5">
        <f t="shared" ref="AD76:AD78" si="875">R76</f>
        <v>0</v>
      </c>
      <c r="AE76" s="5">
        <f t="shared" ref="AE76:AE78" si="876">S76-0.018</f>
        <v>-1.7999999999999999E-2</v>
      </c>
      <c r="AF76" s="5">
        <f t="shared" ref="AF76:AF78" si="877">T76</f>
        <v>0</v>
      </c>
      <c r="AG76" s="5">
        <f t="shared" ref="AG76:AG78" si="878">U76*COS(0.018)+(W76-339)*SIN(0.018)</f>
        <v>-0.48667782249279334</v>
      </c>
      <c r="AH76" s="5">
        <f t="shared" ref="AH76:AH78" si="879">V76</f>
        <v>1.4999999999999999E-2</v>
      </c>
      <c r="AI76" s="5">
        <f t="shared" ref="AI76:AI78" si="880">-U76*SIN(0.018)+(W76-339)*COS(0.018)+339</f>
        <v>309.85403820943469</v>
      </c>
      <c r="AJ76" s="5">
        <f t="shared" ref="AJ76:AJ78" si="881">R76</f>
        <v>0</v>
      </c>
      <c r="AK76" s="5">
        <f t="shared" ref="AK76:AK78" si="882">S76+0.018</f>
        <v>1.7999999999999999E-2</v>
      </c>
      <c r="AL76" s="5">
        <f t="shared" si="861"/>
        <v>0</v>
      </c>
      <c r="AM76" s="5">
        <f t="shared" si="862"/>
        <v>-14.529890040112935</v>
      </c>
      <c r="AN76" s="5">
        <f t="shared" si="863"/>
        <v>1.4999999999999999E-2</v>
      </c>
      <c r="AO76" s="5">
        <f t="shared" si="864"/>
        <v>1234.6678979451649</v>
      </c>
      <c r="AP76" s="5">
        <f t="shared" si="865"/>
        <v>0</v>
      </c>
      <c r="AQ76" s="5">
        <f t="shared" si="866"/>
        <v>-2.3007715597952647E-2</v>
      </c>
      <c r="AR76" s="5">
        <f t="shared" si="867"/>
        <v>0</v>
      </c>
      <c r="AS76" s="5">
        <f t="shared" ref="AS76:AS78" si="883">AM76</f>
        <v>-14.529890040112935</v>
      </c>
      <c r="AT76" s="5">
        <f t="shared" ref="AT76:AT78" si="884">AN76*COS(0.02092*PI()/180)-AO76*SIN(0.02092*PI()/180)-2.4386</f>
        <v>-2.8744054891285633</v>
      </c>
      <c r="AU76" s="5">
        <f t="shared" ref="AU76:AU78" si="885">AN76*SIN(0.02092*PI()/180)+AO76*COS(0.02092*PI()/180)+1994.492</f>
        <v>3229.1598211223081</v>
      </c>
      <c r="AV76" s="5">
        <f t="shared" ref="AV76:AV78" si="886">AP76+0.000365</f>
        <v>3.6499999999999998E-4</v>
      </c>
      <c r="AW76" s="5">
        <f t="shared" ref="AW76:AW78" si="887">AQ76</f>
        <v>-2.3007715597952647E-2</v>
      </c>
      <c r="AX76" s="5">
        <f t="shared" ref="AX76:AX78" si="888">AR76</f>
        <v>0</v>
      </c>
      <c r="AY76" s="5">
        <f t="shared" ref="AY76:AY78" si="889">(AM76+17.5)*COS(-0.483808*PI()/180)+(AO76-1338.818)*SIN(-0.483808*PI()/180)</f>
        <v>3.8494415154113435</v>
      </c>
      <c r="AZ76" s="5">
        <f t="shared" ref="AZ76:AZ78" si="890">AN76+0.11</f>
        <v>0.125</v>
      </c>
      <c r="BA76" s="5">
        <f t="shared" ref="BA76:BA78" si="891">-(AM76+17.5)*SIN(-0.483808*PI()/180)+(AO76-1338.818)*COS(-0.483808*PI()/180)</f>
        <v>-104.12130959234911</v>
      </c>
      <c r="BB76" s="5">
        <f t="shared" ref="BB76:BB78" si="892">AP76</f>
        <v>0</v>
      </c>
      <c r="BC76" s="5">
        <f t="shared" ref="BC76:BC78" si="893">AQ76-0.483808*PI()/180</f>
        <v>-3.1451758145441371E-2</v>
      </c>
      <c r="BD76" s="5">
        <f t="shared" ref="BD76:BD78" si="894">AR76</f>
        <v>0</v>
      </c>
    </row>
    <row r="77" spans="1:56">
      <c r="A77" t="str">
        <f t="shared" si="858"/>
        <v>PIPE.3231.T10</v>
      </c>
      <c r="B77" t="str">
        <f>IF( H77&gt;0, CONCATENATE(D77,"_",F77,"_",G77,"-",H77),CONCATENATE(D77,"_",F77,"_",G77) )</f>
        <v>SA3_XTD10_PIPE</v>
      </c>
      <c r="C77" s="43" t="s">
        <v>246</v>
      </c>
      <c r="D77" s="44" t="s">
        <v>247</v>
      </c>
      <c r="E77" s="44" t="s">
        <v>250</v>
      </c>
      <c r="F77" s="44" t="s">
        <v>245</v>
      </c>
      <c r="G77" s="44" t="s">
        <v>148</v>
      </c>
      <c r="H77" s="44"/>
      <c r="I77" s="43" t="s">
        <v>277</v>
      </c>
      <c r="J77" s="44" t="s">
        <v>42</v>
      </c>
      <c r="K77" s="44">
        <v>73</v>
      </c>
      <c r="L77" s="43"/>
      <c r="M77" s="35" t="s">
        <v>42</v>
      </c>
      <c r="N77" s="35" t="s">
        <v>42</v>
      </c>
      <c r="O77" s="38">
        <v>7.2999999999999995E-2</v>
      </c>
      <c r="P77" s="38">
        <v>1.2E-2</v>
      </c>
      <c r="Q77" s="38">
        <v>311.7</v>
      </c>
      <c r="R77" s="38">
        <v>0</v>
      </c>
      <c r="S77" s="38">
        <v>0</v>
      </c>
      <c r="T77" s="38">
        <v>0</v>
      </c>
      <c r="U77" s="5">
        <f t="shared" si="859"/>
        <v>3.7999999999999992E-2</v>
      </c>
      <c r="V77" s="5">
        <f t="shared" si="860"/>
        <v>1.2E-2</v>
      </c>
      <c r="W77" s="5">
        <f t="shared" ref="W77" si="895">Q77</f>
        <v>311.7</v>
      </c>
      <c r="X77" s="5">
        <f t="shared" ref="X77" si="896">R77</f>
        <v>0</v>
      </c>
      <c r="Y77" s="5">
        <f t="shared" ref="Y77" si="897">S77</f>
        <v>0</v>
      </c>
      <c r="Z77" s="5">
        <f t="shared" ref="Z77" si="898">T77</f>
        <v>0</v>
      </c>
      <c r="AA77" s="5">
        <f t="shared" ref="AA77" si="899">U77*COS(-0.018)+(W77-344.5)*SIN(-0.018)</f>
        <v>0.62836196308268832</v>
      </c>
      <c r="AB77" s="5">
        <f t="shared" ref="AB77" si="900">V77</f>
        <v>1.2E-2</v>
      </c>
      <c r="AC77" s="5">
        <f t="shared" ref="AC77" si="901">-U77*SIN(-0.018)+(W77-344.5)*COS(0.018)+344.5</f>
        <v>311.70599741959893</v>
      </c>
      <c r="AD77" s="5">
        <f t="shared" ref="AD77" si="902">R77</f>
        <v>0</v>
      </c>
      <c r="AE77" s="5">
        <f t="shared" ref="AE77" si="903">S77-0.018</f>
        <v>-1.7999999999999999E-2</v>
      </c>
      <c r="AF77" s="5">
        <f t="shared" ref="AF77" si="904">T77</f>
        <v>0</v>
      </c>
      <c r="AG77" s="5">
        <f t="shared" ref="AG77" si="905">U77*COS(0.018)+(W77-339)*SIN(0.018)</f>
        <v>-0.45337962066366333</v>
      </c>
      <c r="AH77" s="5">
        <f t="shared" ref="AH77" si="906">V77</f>
        <v>1.2E-2</v>
      </c>
      <c r="AI77" s="5">
        <f t="shared" ref="AI77" si="907">-U77*SIN(0.018)+(W77-339)*COS(0.018)+339</f>
        <v>311.70373851752646</v>
      </c>
      <c r="AJ77" s="5">
        <f t="shared" ref="AJ77" si="908">R77</f>
        <v>0</v>
      </c>
      <c r="AK77" s="5">
        <f t="shared" ref="AK77" si="909">S77+0.018</f>
        <v>1.7999999999999999E-2</v>
      </c>
      <c r="AL77" s="5">
        <f t="shared" si="861"/>
        <v>0</v>
      </c>
      <c r="AM77" s="5">
        <f t="shared" si="862"/>
        <v>-14.57245055880017</v>
      </c>
      <c r="AN77" s="5">
        <f t="shared" si="863"/>
        <v>1.2E-2</v>
      </c>
      <c r="AO77" s="5">
        <f t="shared" si="864"/>
        <v>1236.5174083134107</v>
      </c>
      <c r="AP77" s="5">
        <f t="shared" si="865"/>
        <v>0</v>
      </c>
      <c r="AQ77" s="5">
        <f t="shared" si="866"/>
        <v>-2.3007715597952647E-2</v>
      </c>
      <c r="AR77" s="5">
        <f t="shared" si="867"/>
        <v>0</v>
      </c>
      <c r="AS77" s="5">
        <f t="shared" ref="AS77" si="910">AM77</f>
        <v>-14.57245055880017</v>
      </c>
      <c r="AT77" s="5">
        <f t="shared" ref="AT77" si="911">AN77*COS(0.02092*PI()/180)-AO77*SIN(0.02092*PI()/180)-2.4386</f>
        <v>-2.8780807874649375</v>
      </c>
      <c r="AU77" s="5">
        <f t="shared" ref="AU77" si="912">AN77*SIN(0.02092*PI()/180)+AO77*COS(0.02092*PI()/180)+1994.492</f>
        <v>3231.0093302719015</v>
      </c>
      <c r="AV77" s="5">
        <f t="shared" ref="AV77" si="913">AP77+0.000365</f>
        <v>3.6499999999999998E-4</v>
      </c>
      <c r="AW77" s="5">
        <f t="shared" ref="AW77" si="914">AQ77</f>
        <v>-2.3007715597952647E-2</v>
      </c>
      <c r="AX77" s="5">
        <f t="shared" ref="AX77" si="915">AR77</f>
        <v>0</v>
      </c>
      <c r="AY77" s="5">
        <f t="shared" ref="AY77" si="916">(AM77+17.5)*COS(-0.483808*PI()/180)+(AO77-1338.818)*SIN(-0.483808*PI()/180)</f>
        <v>3.7912653553858333</v>
      </c>
      <c r="AZ77" s="5">
        <f t="shared" ref="AZ77" si="917">AN77+0.11</f>
        <v>0.122</v>
      </c>
      <c r="BA77" s="5">
        <f t="shared" ref="BA77" si="918">-(AM77+17.5)*SIN(-0.483808*PI()/180)+(AO77-1338.818)*COS(-0.483808*PI()/180)</f>
        <v>-102.27222453903106</v>
      </c>
      <c r="BB77" s="5">
        <f t="shared" ref="BB77" si="919">AP77</f>
        <v>0</v>
      </c>
      <c r="BC77" s="5">
        <f t="shared" ref="BC77" si="920">AQ77-0.483808*PI()/180</f>
        <v>-3.1451758145441371E-2</v>
      </c>
      <c r="BD77" s="5">
        <f t="shared" ref="BD77" si="921">AR77</f>
        <v>0</v>
      </c>
    </row>
    <row r="78" spans="1:56">
      <c r="A78" t="str">
        <f t="shared" si="858"/>
        <v>PIPE.3235.T10</v>
      </c>
      <c r="B78" t="str">
        <f>IF( H78&gt;0, CONCATENATE(D78,"_",F78,"_",G78,"-",H78),CONCATENATE(D78,"_",F78,"_",G78) )</f>
        <v>SA3_XTD10_PIPE</v>
      </c>
      <c r="C78" s="43" t="s">
        <v>246</v>
      </c>
      <c r="D78" s="44" t="s">
        <v>247</v>
      </c>
      <c r="E78" s="44" t="s">
        <v>250</v>
      </c>
      <c r="F78" s="44" t="s">
        <v>245</v>
      </c>
      <c r="G78" s="44" t="s">
        <v>148</v>
      </c>
      <c r="H78" s="44"/>
      <c r="I78" s="43" t="s">
        <v>278</v>
      </c>
      <c r="J78" s="44" t="s">
        <v>42</v>
      </c>
      <c r="K78" s="44">
        <v>73</v>
      </c>
      <c r="L78" s="43"/>
      <c r="M78" s="35" t="s">
        <v>42</v>
      </c>
      <c r="N78" s="35" t="s">
        <v>42</v>
      </c>
      <c r="O78" s="38">
        <v>7.2999999999999995E-2</v>
      </c>
      <c r="P78" s="38">
        <v>8.0000000000000002E-3</v>
      </c>
      <c r="Q78" s="38">
        <v>315.8</v>
      </c>
      <c r="R78" s="38">
        <v>0</v>
      </c>
      <c r="S78" s="38">
        <v>0</v>
      </c>
      <c r="T78" s="38">
        <v>0</v>
      </c>
      <c r="U78" s="5">
        <f t="shared" si="859"/>
        <v>3.7999999999999992E-2</v>
      </c>
      <c r="V78" s="5">
        <f t="shared" si="860"/>
        <v>8.0000000000000002E-3</v>
      </c>
      <c r="W78" s="5">
        <f t="shared" si="868"/>
        <v>315.8</v>
      </c>
      <c r="X78" s="5">
        <f t="shared" si="869"/>
        <v>0</v>
      </c>
      <c r="Y78" s="5">
        <f t="shared" si="870"/>
        <v>0</v>
      </c>
      <c r="Z78" s="5">
        <f t="shared" si="871"/>
        <v>0</v>
      </c>
      <c r="AA78" s="5">
        <f t="shared" si="872"/>
        <v>0.5545659482181281</v>
      </c>
      <c r="AB78" s="5">
        <f t="shared" si="873"/>
        <v>8.0000000000000002E-3</v>
      </c>
      <c r="AC78" s="5">
        <f t="shared" si="874"/>
        <v>315.80533323753218</v>
      </c>
      <c r="AD78" s="5">
        <f t="shared" si="875"/>
        <v>0</v>
      </c>
      <c r="AE78" s="5">
        <f t="shared" si="876"/>
        <v>-1.7999999999999999E-2</v>
      </c>
      <c r="AF78" s="5">
        <f t="shared" si="877"/>
        <v>0</v>
      </c>
      <c r="AG78" s="5">
        <f t="shared" si="878"/>
        <v>-0.37958360579910316</v>
      </c>
      <c r="AH78" s="5">
        <f t="shared" si="879"/>
        <v>8.0000000000000002E-3</v>
      </c>
      <c r="AI78" s="5">
        <f t="shared" si="880"/>
        <v>315.80307433545971</v>
      </c>
      <c r="AJ78" s="5">
        <f t="shared" si="881"/>
        <v>0</v>
      </c>
      <c r="AK78" s="5">
        <f t="shared" si="882"/>
        <v>1.7999999999999999E-2</v>
      </c>
      <c r="AL78" s="5">
        <f t="shared" si="861"/>
        <v>0</v>
      </c>
      <c r="AM78" s="5">
        <f t="shared" si="862"/>
        <v>-14.6667738704854</v>
      </c>
      <c r="AN78" s="5">
        <f t="shared" si="863"/>
        <v>8.0000000000000002E-3</v>
      </c>
      <c r="AO78" s="5">
        <f t="shared" si="864"/>
        <v>1240.6163231835772</v>
      </c>
      <c r="AP78" s="5">
        <f t="shared" si="865"/>
        <v>0</v>
      </c>
      <c r="AQ78" s="5">
        <f t="shared" si="866"/>
        <v>-2.3007715597952647E-2</v>
      </c>
      <c r="AR78" s="5">
        <f t="shared" si="867"/>
        <v>0</v>
      </c>
      <c r="AS78" s="5">
        <f t="shared" si="883"/>
        <v>-14.6667738704854</v>
      </c>
      <c r="AT78" s="5">
        <f t="shared" si="884"/>
        <v>-2.883577394765346</v>
      </c>
      <c r="AU78" s="5">
        <f t="shared" si="885"/>
        <v>3235.1082434083537</v>
      </c>
      <c r="AV78" s="5">
        <f t="shared" si="886"/>
        <v>3.6499999999999998E-4</v>
      </c>
      <c r="AW78" s="5">
        <f t="shared" si="887"/>
        <v>-2.3007715597952647E-2</v>
      </c>
      <c r="AX78" s="5">
        <f t="shared" si="888"/>
        <v>0</v>
      </c>
      <c r="AY78" s="5">
        <f t="shared" si="889"/>
        <v>3.6623344061401002</v>
      </c>
      <c r="AZ78" s="5">
        <f t="shared" si="890"/>
        <v>0.11799999999999999</v>
      </c>
      <c r="BA78" s="5">
        <f t="shared" si="891"/>
        <v>-98.174252258704399</v>
      </c>
      <c r="BB78" s="5">
        <f t="shared" si="892"/>
        <v>0</v>
      </c>
      <c r="BC78" s="5">
        <f t="shared" si="893"/>
        <v>-3.1451758145441371E-2</v>
      </c>
      <c r="BD78" s="5">
        <f t="shared" si="894"/>
        <v>0</v>
      </c>
    </row>
    <row r="79" spans="1:56">
      <c r="A79" t="str">
        <f t="shared" si="858"/>
        <v>DOD-4.3236.T10</v>
      </c>
      <c r="B79" t="str">
        <f t="shared" si="368"/>
        <v>SA3_XTD10_DOD-4</v>
      </c>
      <c r="C79" s="43" t="s">
        <v>246</v>
      </c>
      <c r="D79" s="44" t="s">
        <v>247</v>
      </c>
      <c r="E79" s="44" t="s">
        <v>245</v>
      </c>
      <c r="F79" s="44" t="s">
        <v>245</v>
      </c>
      <c r="G79" s="44" t="s">
        <v>270</v>
      </c>
      <c r="H79" s="44">
        <v>4</v>
      </c>
      <c r="I79" s="43" t="s">
        <v>225</v>
      </c>
      <c r="J79" s="44" t="s">
        <v>42</v>
      </c>
      <c r="K79" s="44">
        <v>73</v>
      </c>
      <c r="L79" s="43" t="s">
        <v>225</v>
      </c>
      <c r="M79" s="35" t="s">
        <v>42</v>
      </c>
      <c r="N79" s="35" t="s">
        <v>42</v>
      </c>
      <c r="O79" s="49">
        <v>7.2999999999999995E-2</v>
      </c>
      <c r="P79" s="50">
        <v>5.0000000000000001E-3</v>
      </c>
      <c r="Q79" s="38">
        <v>317</v>
      </c>
      <c r="R79" s="38">
        <v>0</v>
      </c>
      <c r="S79" s="38">
        <v>0</v>
      </c>
      <c r="T79" s="38">
        <v>0</v>
      </c>
      <c r="U79" s="5">
        <f t="shared" si="859"/>
        <v>3.7999999999999992E-2</v>
      </c>
      <c r="V79" s="5">
        <f t="shared" si="860"/>
        <v>5.0000000000000001E-3</v>
      </c>
      <c r="W79" s="5">
        <f t="shared" si="754"/>
        <v>317</v>
      </c>
      <c r="X79" s="5">
        <f t="shared" si="755"/>
        <v>0</v>
      </c>
      <c r="Y79" s="5">
        <f t="shared" si="756"/>
        <v>0</v>
      </c>
      <c r="Z79" s="5">
        <f t="shared" si="757"/>
        <v>0</v>
      </c>
      <c r="AA79" s="5">
        <f t="shared" si="369"/>
        <v>0.53296711459923274</v>
      </c>
      <c r="AB79" s="5">
        <f t="shared" si="758"/>
        <v>5.0000000000000001E-3</v>
      </c>
      <c r="AC79" s="5">
        <f t="shared" si="370"/>
        <v>317.00513884278092</v>
      </c>
      <c r="AD79" s="5">
        <f t="shared" si="759"/>
        <v>0</v>
      </c>
      <c r="AE79" s="5">
        <f t="shared" si="760"/>
        <v>-1.7999999999999999E-2</v>
      </c>
      <c r="AF79" s="5">
        <f t="shared" si="761"/>
        <v>0</v>
      </c>
      <c r="AG79" s="5">
        <f t="shared" si="371"/>
        <v>-0.35798477218020786</v>
      </c>
      <c r="AH79" s="5">
        <f t="shared" si="762"/>
        <v>5.0000000000000001E-3</v>
      </c>
      <c r="AI79" s="5">
        <f t="shared" si="372"/>
        <v>317.00287994070845</v>
      </c>
      <c r="AJ79" s="5">
        <f t="shared" si="763"/>
        <v>0</v>
      </c>
      <c r="AK79" s="5">
        <f t="shared" si="764"/>
        <v>1.7999999999999999E-2</v>
      </c>
      <c r="AL79" s="5">
        <f t="shared" si="861"/>
        <v>0</v>
      </c>
      <c r="AM79" s="5">
        <f t="shared" si="862"/>
        <v>-14.69438069341766</v>
      </c>
      <c r="AN79" s="5">
        <f t="shared" si="863"/>
        <v>5.0000000000000001E-3</v>
      </c>
      <c r="AO79" s="5">
        <f t="shared" si="864"/>
        <v>1241.8160055846015</v>
      </c>
      <c r="AP79" s="5">
        <f t="shared" si="865"/>
        <v>0</v>
      </c>
      <c r="AQ79" s="5">
        <f t="shared" si="866"/>
        <v>-2.3007715597952647E-2</v>
      </c>
      <c r="AR79" s="5">
        <f t="shared" si="867"/>
        <v>0</v>
      </c>
      <c r="AS79" s="5">
        <f t="shared" si="765"/>
        <v>-14.69438069341766</v>
      </c>
      <c r="AT79" s="5">
        <f t="shared" si="766"/>
        <v>-2.8870154260484093</v>
      </c>
      <c r="AU79" s="5">
        <f t="shared" si="767"/>
        <v>3236.3079246340421</v>
      </c>
      <c r="AV79" s="5">
        <f t="shared" si="768"/>
        <v>3.6499999999999998E-4</v>
      </c>
      <c r="AW79" s="5">
        <f t="shared" si="769"/>
        <v>-2.3007715597952647E-2</v>
      </c>
      <c r="AX79" s="5">
        <f t="shared" si="770"/>
        <v>0</v>
      </c>
      <c r="AY79" s="5">
        <f t="shared" si="771"/>
        <v>3.6245985185559864</v>
      </c>
      <c r="AZ79" s="5">
        <f t="shared" si="772"/>
        <v>0.115</v>
      </c>
      <c r="BA79" s="5">
        <f t="shared" si="773"/>
        <v>-96.97484573763316</v>
      </c>
      <c r="BB79" s="5">
        <f t="shared" si="774"/>
        <v>0</v>
      </c>
      <c r="BC79" s="5">
        <f t="shared" si="775"/>
        <v>-3.1451758145441371E-2</v>
      </c>
      <c r="BD79" s="5">
        <f t="shared" si="776"/>
        <v>0</v>
      </c>
    </row>
    <row r="80" spans="1:56">
      <c r="A80" t="str">
        <f t="shared" si="858"/>
        <v>PIPE.3237.T10</v>
      </c>
      <c r="B80" t="str">
        <f>IF( H80&gt;0, CONCATENATE(D80,"_",F80,"_",G80,"-",H80),CONCATENATE(D80,"_",F80,"_",G80) )</f>
        <v>SA3_XTD10_PIPE</v>
      </c>
      <c r="C80" s="43" t="s">
        <v>246</v>
      </c>
      <c r="D80" s="44" t="s">
        <v>247</v>
      </c>
      <c r="E80" s="44" t="s">
        <v>250</v>
      </c>
      <c r="F80" s="44" t="s">
        <v>245</v>
      </c>
      <c r="G80" s="44" t="s">
        <v>148</v>
      </c>
      <c r="H80" s="44"/>
      <c r="I80" s="43" t="s">
        <v>276</v>
      </c>
      <c r="J80" s="44" t="s">
        <v>42</v>
      </c>
      <c r="K80" s="44">
        <v>73</v>
      </c>
      <c r="L80" s="43"/>
      <c r="M80" s="35" t="s">
        <v>42</v>
      </c>
      <c r="N80" s="35" t="s">
        <v>42</v>
      </c>
      <c r="O80" s="38">
        <v>7.2999999999999995E-2</v>
      </c>
      <c r="P80" s="50">
        <v>5.0000000000000001E-3</v>
      </c>
      <c r="Q80" s="38">
        <v>318</v>
      </c>
      <c r="R80" s="38">
        <v>0</v>
      </c>
      <c r="S80" s="38">
        <v>0</v>
      </c>
      <c r="T80" s="38">
        <v>0</v>
      </c>
      <c r="U80" s="5">
        <f t="shared" si="859"/>
        <v>3.7999999999999992E-2</v>
      </c>
      <c r="V80" s="5">
        <f t="shared" si="860"/>
        <v>5.0000000000000001E-3</v>
      </c>
      <c r="W80" s="5">
        <f t="shared" si="754"/>
        <v>318</v>
      </c>
      <c r="X80" s="5">
        <f t="shared" si="755"/>
        <v>0</v>
      </c>
      <c r="Y80" s="5">
        <f t="shared" si="756"/>
        <v>0</v>
      </c>
      <c r="Z80" s="5">
        <f t="shared" si="757"/>
        <v>0</v>
      </c>
      <c r="AA80" s="5">
        <f t="shared" si="369"/>
        <v>0.51496808658348647</v>
      </c>
      <c r="AB80" s="5">
        <f t="shared" si="758"/>
        <v>5.0000000000000001E-3</v>
      </c>
      <c r="AC80" s="5">
        <f t="shared" si="370"/>
        <v>318.00497684715486</v>
      </c>
      <c r="AD80" s="5">
        <f t="shared" si="759"/>
        <v>0</v>
      </c>
      <c r="AE80" s="5">
        <f t="shared" si="760"/>
        <v>-1.7999999999999999E-2</v>
      </c>
      <c r="AF80" s="5">
        <f t="shared" si="761"/>
        <v>0</v>
      </c>
      <c r="AG80" s="5">
        <f t="shared" si="371"/>
        <v>-0.33998574416446159</v>
      </c>
      <c r="AH80" s="5">
        <f t="shared" si="762"/>
        <v>5.0000000000000001E-3</v>
      </c>
      <c r="AI80" s="5">
        <f t="shared" si="372"/>
        <v>318.0027179450824</v>
      </c>
      <c r="AJ80" s="5">
        <f t="shared" si="763"/>
        <v>0</v>
      </c>
      <c r="AK80" s="5">
        <f t="shared" si="764"/>
        <v>1.7999999999999999E-2</v>
      </c>
      <c r="AL80" s="5">
        <f t="shared" si="861"/>
        <v>0</v>
      </c>
      <c r="AM80" s="5">
        <f t="shared" si="862"/>
        <v>-14.717386379194544</v>
      </c>
      <c r="AN80" s="5">
        <f t="shared" si="863"/>
        <v>5.0000000000000001E-3</v>
      </c>
      <c r="AO80" s="5">
        <f t="shared" si="864"/>
        <v>1242.8157409187886</v>
      </c>
      <c r="AP80" s="5">
        <f t="shared" si="865"/>
        <v>0</v>
      </c>
      <c r="AQ80" s="5">
        <f t="shared" si="866"/>
        <v>-2.3007715597952647E-2</v>
      </c>
      <c r="AR80" s="5">
        <f t="shared" si="867"/>
        <v>0</v>
      </c>
      <c r="AS80" s="5">
        <f t="shared" si="765"/>
        <v>-14.717386379194544</v>
      </c>
      <c r="AT80" s="5">
        <f t="shared" si="766"/>
        <v>-2.8873804522842721</v>
      </c>
      <c r="AU80" s="5">
        <f t="shared" si="767"/>
        <v>3237.3076599015894</v>
      </c>
      <c r="AV80" s="5">
        <f t="shared" si="768"/>
        <v>3.6499999999999998E-4</v>
      </c>
      <c r="AW80" s="5">
        <f t="shared" si="769"/>
        <v>-2.3007715597952647E-2</v>
      </c>
      <c r="AX80" s="5">
        <f t="shared" si="770"/>
        <v>0</v>
      </c>
      <c r="AY80" s="5">
        <f t="shared" si="771"/>
        <v>3.5931519455692222</v>
      </c>
      <c r="AZ80" s="5">
        <f t="shared" si="772"/>
        <v>0.115</v>
      </c>
      <c r="BA80" s="5">
        <f t="shared" si="773"/>
        <v>-95.975340303406981</v>
      </c>
      <c r="BB80" s="5">
        <f t="shared" si="774"/>
        <v>0</v>
      </c>
      <c r="BC80" s="5">
        <f t="shared" si="775"/>
        <v>-3.1451758145441371E-2</v>
      </c>
      <c r="BD80" s="5">
        <f t="shared" si="776"/>
        <v>0</v>
      </c>
    </row>
    <row r="81" spans="1:56">
      <c r="A81" t="str">
        <f t="shared" si="858"/>
        <v>PIPE.3240.T10</v>
      </c>
      <c r="B81" t="str">
        <f>IF( H81&gt;0, CONCATENATE(D81,"_",F81,"_",G81,"-",H81),CONCATENATE(D81,"_",F81,"_",G81) )</f>
        <v>SA3_XTD10_PIPE</v>
      </c>
      <c r="C81" s="43" t="s">
        <v>246</v>
      </c>
      <c r="D81" s="44" t="s">
        <v>247</v>
      </c>
      <c r="E81" s="44" t="s">
        <v>250</v>
      </c>
      <c r="F81" s="44" t="s">
        <v>245</v>
      </c>
      <c r="G81" s="44" t="s">
        <v>148</v>
      </c>
      <c r="H81" s="44"/>
      <c r="I81" s="43" t="s">
        <v>277</v>
      </c>
      <c r="J81" s="44" t="s">
        <v>42</v>
      </c>
      <c r="K81" s="44">
        <v>73</v>
      </c>
      <c r="L81" s="43"/>
      <c r="M81" s="35" t="s">
        <v>42</v>
      </c>
      <c r="N81" s="35" t="s">
        <v>42</v>
      </c>
      <c r="O81" s="38">
        <v>7.2999999999999995E-2</v>
      </c>
      <c r="P81" s="50">
        <v>5.0000000000000001E-3</v>
      </c>
      <c r="Q81" s="38">
        <v>321</v>
      </c>
      <c r="R81" s="38">
        <v>0</v>
      </c>
      <c r="S81" s="38">
        <v>0</v>
      </c>
      <c r="T81" s="38">
        <v>0</v>
      </c>
      <c r="U81" s="5">
        <f t="shared" si="859"/>
        <v>3.7999999999999992E-2</v>
      </c>
      <c r="V81" s="5">
        <f t="shared" si="860"/>
        <v>5.0000000000000001E-3</v>
      </c>
      <c r="W81" s="5">
        <f t="shared" si="754"/>
        <v>321</v>
      </c>
      <c r="X81" s="5">
        <f t="shared" si="755"/>
        <v>0</v>
      </c>
      <c r="Y81" s="5">
        <f t="shared" si="756"/>
        <v>0</v>
      </c>
      <c r="Z81" s="5">
        <f t="shared" si="757"/>
        <v>0</v>
      </c>
      <c r="AA81" s="5">
        <f t="shared" si="369"/>
        <v>0.46097100253624768</v>
      </c>
      <c r="AB81" s="5">
        <f t="shared" si="758"/>
        <v>5.0000000000000001E-3</v>
      </c>
      <c r="AC81" s="5">
        <f t="shared" si="370"/>
        <v>321.00449086027669</v>
      </c>
      <c r="AD81" s="5">
        <f t="shared" si="759"/>
        <v>0</v>
      </c>
      <c r="AE81" s="5">
        <f t="shared" si="760"/>
        <v>-1.7999999999999999E-2</v>
      </c>
      <c r="AF81" s="5">
        <f t="shared" si="761"/>
        <v>0</v>
      </c>
      <c r="AG81" s="5">
        <f t="shared" si="371"/>
        <v>-0.28598866011722274</v>
      </c>
      <c r="AH81" s="5">
        <f t="shared" si="762"/>
        <v>5.0000000000000001E-3</v>
      </c>
      <c r="AI81" s="5">
        <f t="shared" si="372"/>
        <v>321.00223195820428</v>
      </c>
      <c r="AJ81" s="5">
        <f t="shared" si="763"/>
        <v>0</v>
      </c>
      <c r="AK81" s="5">
        <f t="shared" si="764"/>
        <v>1.7999999999999999E-2</v>
      </c>
      <c r="AL81" s="5">
        <f t="shared" si="861"/>
        <v>0</v>
      </c>
      <c r="AM81" s="5">
        <f t="shared" si="862"/>
        <v>-14.786403436525198</v>
      </c>
      <c r="AN81" s="5">
        <f t="shared" si="863"/>
        <v>5.0000000000000001E-3</v>
      </c>
      <c r="AO81" s="5">
        <f t="shared" si="864"/>
        <v>1245.8149469213495</v>
      </c>
      <c r="AP81" s="5">
        <f t="shared" si="865"/>
        <v>0</v>
      </c>
      <c r="AQ81" s="5">
        <f t="shared" si="866"/>
        <v>-2.3007715597952647E-2</v>
      </c>
      <c r="AR81" s="5">
        <f t="shared" si="867"/>
        <v>0</v>
      </c>
      <c r="AS81" s="5">
        <f t="shared" si="765"/>
        <v>-14.786403436525198</v>
      </c>
      <c r="AT81" s="5">
        <f t="shared" si="766"/>
        <v>-2.8884755309918608</v>
      </c>
      <c r="AU81" s="5">
        <f t="shared" si="767"/>
        <v>3240.3068657042313</v>
      </c>
      <c r="AV81" s="5">
        <f t="shared" si="768"/>
        <v>3.6499999999999998E-4</v>
      </c>
      <c r="AW81" s="5">
        <f t="shared" si="769"/>
        <v>-2.3007715597952647E-2</v>
      </c>
      <c r="AX81" s="5">
        <f t="shared" si="770"/>
        <v>0</v>
      </c>
      <c r="AY81" s="5">
        <f t="shared" si="771"/>
        <v>3.4988122266089308</v>
      </c>
      <c r="AZ81" s="5">
        <f t="shared" si="772"/>
        <v>0.115</v>
      </c>
      <c r="BA81" s="5">
        <f t="shared" si="773"/>
        <v>-92.976824000728897</v>
      </c>
      <c r="BB81" s="5">
        <f t="shared" si="774"/>
        <v>0</v>
      </c>
      <c r="BC81" s="5">
        <f t="shared" si="775"/>
        <v>-3.1451758145441371E-2</v>
      </c>
      <c r="BD81" s="5">
        <f t="shared" si="776"/>
        <v>0</v>
      </c>
    </row>
    <row r="82" spans="1:56">
      <c r="A82" t="str">
        <f t="shared" si="858"/>
        <v>DOD-5.3241.T10</v>
      </c>
      <c r="B82" t="str">
        <f t="shared" si="368"/>
        <v>SA3_XTD10_DOD-5</v>
      </c>
      <c r="C82" s="43" t="s">
        <v>246</v>
      </c>
      <c r="D82" s="44" t="s">
        <v>247</v>
      </c>
      <c r="E82" s="44" t="s">
        <v>245</v>
      </c>
      <c r="F82" s="44" t="s">
        <v>245</v>
      </c>
      <c r="G82" s="44" t="s">
        <v>270</v>
      </c>
      <c r="H82" s="44">
        <v>5</v>
      </c>
      <c r="I82" s="43" t="s">
        <v>226</v>
      </c>
      <c r="J82" s="44" t="s">
        <v>42</v>
      </c>
      <c r="K82" s="44">
        <v>73</v>
      </c>
      <c r="L82" s="43" t="s">
        <v>226</v>
      </c>
      <c r="M82" s="35" t="s">
        <v>42</v>
      </c>
      <c r="N82" s="35" t="s">
        <v>42</v>
      </c>
      <c r="O82" s="49">
        <v>7.2999999999999995E-2</v>
      </c>
      <c r="P82" s="50">
        <v>5.0000000000000001E-3</v>
      </c>
      <c r="Q82" s="38">
        <v>322</v>
      </c>
      <c r="R82" s="38">
        <v>0</v>
      </c>
      <c r="S82" s="38">
        <v>0</v>
      </c>
      <c r="T82" s="38">
        <v>0</v>
      </c>
      <c r="U82" s="5">
        <f t="shared" si="859"/>
        <v>3.7999999999999992E-2</v>
      </c>
      <c r="V82" s="5">
        <f t="shared" si="860"/>
        <v>5.0000000000000001E-3</v>
      </c>
      <c r="W82" s="5">
        <f t="shared" ref="W82:W99" si="922">Q82</f>
        <v>322</v>
      </c>
      <c r="X82" s="5">
        <f t="shared" ref="X82:X99" si="923">R82</f>
        <v>0</v>
      </c>
      <c r="Y82" s="5">
        <f t="shared" ref="Y82:Y99" si="924">S82</f>
        <v>0</v>
      </c>
      <c r="Z82" s="5">
        <f t="shared" ref="Z82:Z99" si="925">T82</f>
        <v>0</v>
      </c>
      <c r="AA82" s="5">
        <f t="shared" ref="AA82:AA99" si="926">U82*COS(-0.018)+(W82-344.5)*SIN(-0.018)</f>
        <v>0.44297197452050141</v>
      </c>
      <c r="AB82" s="5">
        <f t="shared" ref="AB82:AB99" si="927">V82</f>
        <v>5.0000000000000001E-3</v>
      </c>
      <c r="AC82" s="5">
        <f t="shared" ref="AC82:AC99" si="928">-U82*SIN(-0.018)+(W82-344.5)*COS(0.018)+344.5</f>
        <v>322.00432886465069</v>
      </c>
      <c r="AD82" s="5">
        <f t="shared" ref="AD82:AD99" si="929">R82</f>
        <v>0</v>
      </c>
      <c r="AE82" s="5">
        <f t="shared" ref="AE82:AE99" si="930">S82-0.018</f>
        <v>-1.7999999999999999E-2</v>
      </c>
      <c r="AF82" s="5">
        <f t="shared" ref="AF82:AF99" si="931">T82</f>
        <v>0</v>
      </c>
      <c r="AG82" s="5">
        <f t="shared" ref="AG82:AG99" si="932">U82*COS(0.018)+(W82-339)*SIN(0.018)</f>
        <v>-0.26798963210147647</v>
      </c>
      <c r="AH82" s="5">
        <f t="shared" ref="AH82:AH99" si="933">V82</f>
        <v>5.0000000000000001E-3</v>
      </c>
      <c r="AI82" s="5">
        <f t="shared" ref="AI82:AI99" si="934">-U82*SIN(0.018)+(W82-339)*COS(0.018)+339</f>
        <v>322.00206996257822</v>
      </c>
      <c r="AJ82" s="5">
        <f t="shared" ref="AJ82:AJ99" si="935">R82</f>
        <v>0</v>
      </c>
      <c r="AK82" s="5">
        <f t="shared" ref="AK82:AK99" si="936">S82+0.018</f>
        <v>1.7999999999999999E-2</v>
      </c>
      <c r="AL82" s="5">
        <f t="shared" si="861"/>
        <v>0</v>
      </c>
      <c r="AM82" s="5">
        <f t="shared" si="862"/>
        <v>-14.809409122302082</v>
      </c>
      <c r="AN82" s="5">
        <f t="shared" si="863"/>
        <v>5.0000000000000001E-3</v>
      </c>
      <c r="AO82" s="5">
        <f t="shared" si="864"/>
        <v>1246.8146822555364</v>
      </c>
      <c r="AP82" s="5">
        <f t="shared" si="865"/>
        <v>0</v>
      </c>
      <c r="AQ82" s="5">
        <f t="shared" si="866"/>
        <v>-2.3007715597952647E-2</v>
      </c>
      <c r="AR82" s="5">
        <f t="shared" si="867"/>
        <v>0</v>
      </c>
      <c r="AS82" s="5">
        <f t="shared" ref="AS82:AS99" si="937">AM82</f>
        <v>-14.809409122302082</v>
      </c>
      <c r="AT82" s="5">
        <f t="shared" ref="AT82:AT99" si="938">AN82*COS(0.02092*PI()/180)-AO82*SIN(0.02092*PI()/180)-2.4386</f>
        <v>-2.8888405572277236</v>
      </c>
      <c r="AU82" s="5">
        <f t="shared" ref="AU82:AU99" si="939">AN82*SIN(0.02092*PI()/180)+AO82*COS(0.02092*PI()/180)+1994.492</f>
        <v>3241.3066009717782</v>
      </c>
      <c r="AV82" s="5">
        <f t="shared" ref="AV82:AV99" si="940">AP82+0.000365</f>
        <v>3.6499999999999998E-4</v>
      </c>
      <c r="AW82" s="5">
        <f t="shared" ref="AW82:AW99" si="941">AQ82</f>
        <v>-2.3007715597952647E-2</v>
      </c>
      <c r="AX82" s="5">
        <f t="shared" ref="AX82:AX99" si="942">AR82</f>
        <v>0</v>
      </c>
      <c r="AY82" s="5">
        <f t="shared" ref="AY82:AY99" si="943">(AM82+17.5)*COS(-0.483808*PI()/180)+(AO82-1338.818)*SIN(-0.483808*PI()/180)</f>
        <v>3.4673656536221689</v>
      </c>
      <c r="AZ82" s="5">
        <f t="shared" ref="AZ82:AZ99" si="944">AN82+0.11</f>
        <v>0.115</v>
      </c>
      <c r="BA82" s="5">
        <f t="shared" ref="BA82:BA99" si="945">-(AM82+17.5)*SIN(-0.483808*PI()/180)+(AO82-1338.818)*COS(-0.483808*PI()/180)</f>
        <v>-91.977318566502959</v>
      </c>
      <c r="BB82" s="5">
        <f t="shared" ref="BB82:BB99" si="946">AP82</f>
        <v>0</v>
      </c>
      <c r="BC82" s="5">
        <f t="shared" ref="BC82:BC99" si="947">AQ82-0.483808*PI()/180</f>
        <v>-3.1451758145441371E-2</v>
      </c>
      <c r="BD82" s="5">
        <f t="shared" ref="BD82:BD99" si="948">AR82</f>
        <v>0</v>
      </c>
    </row>
    <row r="83" spans="1:56">
      <c r="A83" t="str">
        <f t="shared" si="858"/>
        <v>PIPE.3243.T10</v>
      </c>
      <c r="B83" t="str">
        <f t="shared" ref="B83:B90" si="949">IF( H83&gt;0, CONCATENATE(D83,"_",F83,"_",G83,"-",H83),CONCATENATE(D83,"_",F83,"_",G83) )</f>
        <v>SA3_XTD10_PIPE</v>
      </c>
      <c r="C83" s="43" t="s">
        <v>246</v>
      </c>
      <c r="D83" s="44" t="s">
        <v>247</v>
      </c>
      <c r="E83" s="44" t="s">
        <v>250</v>
      </c>
      <c r="F83" s="44" t="s">
        <v>245</v>
      </c>
      <c r="G83" s="44" t="s">
        <v>148</v>
      </c>
      <c r="H83" s="44"/>
      <c r="I83" s="43" t="s">
        <v>276</v>
      </c>
      <c r="J83" s="44" t="s">
        <v>42</v>
      </c>
      <c r="K83" s="44">
        <v>73</v>
      </c>
      <c r="L83" s="43" t="s">
        <v>288</v>
      </c>
      <c r="M83" s="35" t="s">
        <v>42</v>
      </c>
      <c r="N83" s="35" t="s">
        <v>42</v>
      </c>
      <c r="O83" s="38">
        <v>7.2999999999999995E-2</v>
      </c>
      <c r="P83" s="50">
        <v>5.0000000000000001E-3</v>
      </c>
      <c r="Q83" s="38">
        <v>323.2</v>
      </c>
      <c r="R83" s="38">
        <v>0</v>
      </c>
      <c r="S83" s="38">
        <v>0</v>
      </c>
      <c r="T83" s="38">
        <v>0</v>
      </c>
      <c r="U83" s="5">
        <f t="shared" si="859"/>
        <v>3.7999999999999992E-2</v>
      </c>
      <c r="V83" s="5">
        <f t="shared" si="860"/>
        <v>5.0000000000000001E-3</v>
      </c>
      <c r="W83" s="5">
        <f t="shared" si="922"/>
        <v>323.2</v>
      </c>
      <c r="X83" s="5">
        <f t="shared" si="923"/>
        <v>0</v>
      </c>
      <c r="Y83" s="5">
        <f t="shared" si="924"/>
        <v>0</v>
      </c>
      <c r="Z83" s="5">
        <f t="shared" si="925"/>
        <v>0</v>
      </c>
      <c r="AA83" s="5">
        <f t="shared" si="926"/>
        <v>0.4213731409016061</v>
      </c>
      <c r="AB83" s="5">
        <f t="shared" si="927"/>
        <v>5.0000000000000001E-3</v>
      </c>
      <c r="AC83" s="5">
        <f t="shared" si="928"/>
        <v>323.20413446989937</v>
      </c>
      <c r="AD83" s="5">
        <f t="shared" si="929"/>
        <v>0</v>
      </c>
      <c r="AE83" s="5">
        <f t="shared" si="930"/>
        <v>-1.7999999999999999E-2</v>
      </c>
      <c r="AF83" s="5">
        <f t="shared" si="931"/>
        <v>0</v>
      </c>
      <c r="AG83" s="5">
        <f t="shared" si="932"/>
        <v>-0.24639079848258116</v>
      </c>
      <c r="AH83" s="5">
        <f t="shared" si="933"/>
        <v>5.0000000000000001E-3</v>
      </c>
      <c r="AI83" s="5">
        <f t="shared" si="934"/>
        <v>323.20187556782696</v>
      </c>
      <c r="AJ83" s="5">
        <f t="shared" si="935"/>
        <v>0</v>
      </c>
      <c r="AK83" s="5">
        <f t="shared" si="936"/>
        <v>1.7999999999999999E-2</v>
      </c>
      <c r="AL83" s="5">
        <f t="shared" si="861"/>
        <v>0</v>
      </c>
      <c r="AM83" s="5">
        <f t="shared" si="862"/>
        <v>-14.837015945234345</v>
      </c>
      <c r="AN83" s="5">
        <f t="shared" si="863"/>
        <v>5.0000000000000001E-3</v>
      </c>
      <c r="AO83" s="5">
        <f t="shared" si="864"/>
        <v>1248.0143646565609</v>
      </c>
      <c r="AP83" s="5">
        <f t="shared" si="865"/>
        <v>0</v>
      </c>
      <c r="AQ83" s="5">
        <f t="shared" si="866"/>
        <v>-2.3007715597952647E-2</v>
      </c>
      <c r="AR83" s="5">
        <f t="shared" si="867"/>
        <v>0</v>
      </c>
      <c r="AS83" s="5">
        <f t="shared" si="937"/>
        <v>-14.837015945234345</v>
      </c>
      <c r="AT83" s="5">
        <f t="shared" si="938"/>
        <v>-2.8892785887107593</v>
      </c>
      <c r="AU83" s="5">
        <f t="shared" si="939"/>
        <v>3242.5062832928352</v>
      </c>
      <c r="AV83" s="5">
        <f t="shared" si="940"/>
        <v>3.6499999999999998E-4</v>
      </c>
      <c r="AW83" s="5">
        <f t="shared" si="941"/>
        <v>-2.3007715597952647E-2</v>
      </c>
      <c r="AX83" s="5">
        <f t="shared" si="942"/>
        <v>0</v>
      </c>
      <c r="AY83" s="5">
        <f t="shared" si="943"/>
        <v>3.4296297660380488</v>
      </c>
      <c r="AZ83" s="5">
        <f t="shared" si="944"/>
        <v>0.115</v>
      </c>
      <c r="BA83" s="5">
        <f t="shared" si="945"/>
        <v>-90.777912045431492</v>
      </c>
      <c r="BB83" s="5">
        <f t="shared" si="946"/>
        <v>0</v>
      </c>
      <c r="BC83" s="5">
        <f t="shared" si="947"/>
        <v>-3.1451758145441371E-2</v>
      </c>
      <c r="BD83" s="5">
        <f t="shared" si="948"/>
        <v>0</v>
      </c>
    </row>
    <row r="84" spans="1:56">
      <c r="A84" t="str">
        <f t="shared" si="858"/>
        <v>PIPE.3247.T10</v>
      </c>
      <c r="B84" t="str">
        <f t="shared" si="949"/>
        <v>SA3_XTD10_PIPE</v>
      </c>
      <c r="C84" s="43" t="s">
        <v>246</v>
      </c>
      <c r="D84" s="44" t="s">
        <v>247</v>
      </c>
      <c r="E84" s="44" t="s">
        <v>250</v>
      </c>
      <c r="F84" s="44" t="s">
        <v>245</v>
      </c>
      <c r="G84" s="44" t="s">
        <v>148</v>
      </c>
      <c r="H84" s="44"/>
      <c r="I84" s="43" t="s">
        <v>277</v>
      </c>
      <c r="J84" s="44" t="s">
        <v>42</v>
      </c>
      <c r="K84" s="44">
        <v>73</v>
      </c>
      <c r="L84" s="43" t="s">
        <v>288</v>
      </c>
      <c r="M84" s="35" t="s">
        <v>42</v>
      </c>
      <c r="N84" s="35" t="s">
        <v>42</v>
      </c>
      <c r="O84" s="38">
        <v>7.2999999999999995E-2</v>
      </c>
      <c r="P84" s="50">
        <v>5.0000000000000001E-3</v>
      </c>
      <c r="Q84" s="38">
        <v>327.8</v>
      </c>
      <c r="R84" s="38">
        <v>0</v>
      </c>
      <c r="S84" s="38">
        <v>0</v>
      </c>
      <c r="T84" s="38">
        <v>0</v>
      </c>
      <c r="U84" s="5">
        <f t="shared" si="859"/>
        <v>3.7999999999999992E-2</v>
      </c>
      <c r="V84" s="5">
        <f t="shared" si="860"/>
        <v>5.0000000000000001E-3</v>
      </c>
      <c r="W84" s="5">
        <f t="shared" si="922"/>
        <v>327.8</v>
      </c>
      <c r="X84" s="5">
        <f t="shared" si="923"/>
        <v>0</v>
      </c>
      <c r="Y84" s="5">
        <f t="shared" si="924"/>
        <v>0</v>
      </c>
      <c r="Z84" s="5">
        <f t="shared" si="925"/>
        <v>0</v>
      </c>
      <c r="AA84" s="5">
        <f t="shared" si="926"/>
        <v>0.3385776120291728</v>
      </c>
      <c r="AB84" s="5">
        <f t="shared" si="927"/>
        <v>5.0000000000000001E-3</v>
      </c>
      <c r="AC84" s="5">
        <f t="shared" si="928"/>
        <v>327.8033892900196</v>
      </c>
      <c r="AD84" s="5">
        <f t="shared" si="929"/>
        <v>0</v>
      </c>
      <c r="AE84" s="5">
        <f t="shared" si="930"/>
        <v>-1.7999999999999999E-2</v>
      </c>
      <c r="AF84" s="5">
        <f t="shared" si="931"/>
        <v>0</v>
      </c>
      <c r="AG84" s="5">
        <f t="shared" si="932"/>
        <v>-0.16359526961014786</v>
      </c>
      <c r="AH84" s="5">
        <f t="shared" si="933"/>
        <v>5.0000000000000001E-3</v>
      </c>
      <c r="AI84" s="5">
        <f t="shared" si="934"/>
        <v>327.80113038794713</v>
      </c>
      <c r="AJ84" s="5">
        <f t="shared" si="935"/>
        <v>0</v>
      </c>
      <c r="AK84" s="5">
        <f t="shared" si="936"/>
        <v>1.7999999999999999E-2</v>
      </c>
      <c r="AL84" s="5">
        <f t="shared" si="861"/>
        <v>0</v>
      </c>
      <c r="AM84" s="5">
        <f t="shared" si="862"/>
        <v>-14.942842099808011</v>
      </c>
      <c r="AN84" s="5">
        <f t="shared" si="863"/>
        <v>5.0000000000000001E-3</v>
      </c>
      <c r="AO84" s="5">
        <f t="shared" si="864"/>
        <v>1252.6131471938211</v>
      </c>
      <c r="AP84" s="5">
        <f t="shared" si="865"/>
        <v>0</v>
      </c>
      <c r="AQ84" s="5">
        <f t="shared" si="866"/>
        <v>-2.3007715597952647E-2</v>
      </c>
      <c r="AR84" s="5">
        <f t="shared" si="867"/>
        <v>0</v>
      </c>
      <c r="AS84" s="5">
        <f t="shared" si="937"/>
        <v>-14.942842099808011</v>
      </c>
      <c r="AT84" s="5">
        <f t="shared" si="938"/>
        <v>-2.8909577093957286</v>
      </c>
      <c r="AU84" s="5">
        <f t="shared" si="939"/>
        <v>3247.1050655235526</v>
      </c>
      <c r="AV84" s="5">
        <f t="shared" si="940"/>
        <v>3.6499999999999998E-4</v>
      </c>
      <c r="AW84" s="5">
        <f t="shared" si="941"/>
        <v>-2.3007715597952647E-2</v>
      </c>
      <c r="AX84" s="5">
        <f t="shared" si="942"/>
        <v>0</v>
      </c>
      <c r="AY84" s="5">
        <f t="shared" si="943"/>
        <v>3.2849755302989387</v>
      </c>
      <c r="AZ84" s="5">
        <f t="shared" si="944"/>
        <v>0.115</v>
      </c>
      <c r="BA84" s="5">
        <f t="shared" si="945"/>
        <v>-86.180187047991623</v>
      </c>
      <c r="BB84" s="5">
        <f t="shared" si="946"/>
        <v>0</v>
      </c>
      <c r="BC84" s="5">
        <f t="shared" si="947"/>
        <v>-3.1451758145441371E-2</v>
      </c>
      <c r="BD84" s="5">
        <f t="shared" si="948"/>
        <v>0</v>
      </c>
    </row>
    <row r="85" spans="1:56">
      <c r="A85" t="str">
        <f t="shared" si="858"/>
        <v>PIPE.3248.T10</v>
      </c>
      <c r="B85" t="str">
        <f t="shared" si="949"/>
        <v>SA3_XTD10_PIPE</v>
      </c>
      <c r="C85" s="43" t="s">
        <v>246</v>
      </c>
      <c r="D85" s="44" t="s">
        <v>247</v>
      </c>
      <c r="E85" s="44" t="s">
        <v>250</v>
      </c>
      <c r="F85" s="44" t="s">
        <v>245</v>
      </c>
      <c r="G85" s="44" t="s">
        <v>148</v>
      </c>
      <c r="H85" s="44"/>
      <c r="I85" s="43" t="s">
        <v>278</v>
      </c>
      <c r="J85" s="44" t="s">
        <v>42</v>
      </c>
      <c r="K85" s="44">
        <v>73</v>
      </c>
      <c r="L85" s="43" t="s">
        <v>288</v>
      </c>
      <c r="M85" s="35" t="s">
        <v>42</v>
      </c>
      <c r="N85" s="35" t="s">
        <v>42</v>
      </c>
      <c r="O85" s="38">
        <v>7.2999999999999995E-2</v>
      </c>
      <c r="P85" s="50">
        <v>5.0000000000000001E-3</v>
      </c>
      <c r="Q85" s="38">
        <v>329</v>
      </c>
      <c r="R85" s="38">
        <v>0</v>
      </c>
      <c r="S85" s="38">
        <v>0</v>
      </c>
      <c r="T85" s="38">
        <v>0</v>
      </c>
      <c r="U85" s="5">
        <f t="shared" si="859"/>
        <v>3.7999999999999992E-2</v>
      </c>
      <c r="V85" s="5">
        <f t="shared" si="860"/>
        <v>5.0000000000000001E-3</v>
      </c>
      <c r="W85" s="5">
        <f t="shared" si="922"/>
        <v>329</v>
      </c>
      <c r="X85" s="5">
        <f t="shared" si="923"/>
        <v>0</v>
      </c>
      <c r="Y85" s="5">
        <f t="shared" si="924"/>
        <v>0</v>
      </c>
      <c r="Z85" s="5">
        <f t="shared" si="925"/>
        <v>0</v>
      </c>
      <c r="AA85" s="5">
        <f t="shared" si="926"/>
        <v>0.3169787784102775</v>
      </c>
      <c r="AB85" s="5">
        <f t="shared" si="927"/>
        <v>5.0000000000000001E-3</v>
      </c>
      <c r="AC85" s="5">
        <f t="shared" si="928"/>
        <v>329.00319489526834</v>
      </c>
      <c r="AD85" s="5">
        <f t="shared" si="929"/>
        <v>0</v>
      </c>
      <c r="AE85" s="5">
        <f t="shared" si="930"/>
        <v>-1.7999999999999999E-2</v>
      </c>
      <c r="AF85" s="5">
        <f t="shared" si="931"/>
        <v>0</v>
      </c>
      <c r="AG85" s="5">
        <f t="shared" si="932"/>
        <v>-0.14199643599125256</v>
      </c>
      <c r="AH85" s="5">
        <f t="shared" si="933"/>
        <v>5.0000000000000001E-3</v>
      </c>
      <c r="AI85" s="5">
        <f t="shared" si="934"/>
        <v>329.00093599319587</v>
      </c>
      <c r="AJ85" s="5">
        <f t="shared" si="935"/>
        <v>0</v>
      </c>
      <c r="AK85" s="5">
        <f t="shared" si="936"/>
        <v>1.7999999999999999E-2</v>
      </c>
      <c r="AL85" s="5">
        <f t="shared" si="861"/>
        <v>0</v>
      </c>
      <c r="AM85" s="5">
        <f t="shared" si="862"/>
        <v>-14.970448922740271</v>
      </c>
      <c r="AN85" s="5">
        <f t="shared" si="863"/>
        <v>5.0000000000000001E-3</v>
      </c>
      <c r="AO85" s="5">
        <f t="shared" si="864"/>
        <v>1253.8128295948452</v>
      </c>
      <c r="AP85" s="5">
        <f t="shared" si="865"/>
        <v>0</v>
      </c>
      <c r="AQ85" s="5">
        <f t="shared" si="866"/>
        <v>-2.3007715597952647E-2</v>
      </c>
      <c r="AR85" s="5">
        <f t="shared" si="867"/>
        <v>0</v>
      </c>
      <c r="AS85" s="5">
        <f t="shared" si="937"/>
        <v>-14.970448922740271</v>
      </c>
      <c r="AT85" s="5">
        <f t="shared" si="938"/>
        <v>-2.8913957408787638</v>
      </c>
      <c r="AU85" s="5">
        <f t="shared" si="939"/>
        <v>3248.3047478446088</v>
      </c>
      <c r="AV85" s="5">
        <f t="shared" si="940"/>
        <v>3.6499999999999998E-4</v>
      </c>
      <c r="AW85" s="5">
        <f t="shared" si="941"/>
        <v>-2.3007715597952647E-2</v>
      </c>
      <c r="AX85" s="5">
        <f t="shared" si="942"/>
        <v>0</v>
      </c>
      <c r="AY85" s="5">
        <f t="shared" si="943"/>
        <v>3.2472396427148258</v>
      </c>
      <c r="AZ85" s="5">
        <f t="shared" si="944"/>
        <v>0.115</v>
      </c>
      <c r="BA85" s="5">
        <f t="shared" si="945"/>
        <v>-84.980780526920611</v>
      </c>
      <c r="BB85" s="5">
        <f t="shared" si="946"/>
        <v>0</v>
      </c>
      <c r="BC85" s="5">
        <f t="shared" si="947"/>
        <v>-3.1451758145441371E-2</v>
      </c>
      <c r="BD85" s="5">
        <f t="shared" si="948"/>
        <v>0</v>
      </c>
    </row>
    <row r="86" spans="1:56">
      <c r="A86" t="str">
        <f t="shared" si="858"/>
        <v>PIPE.3249.T10</v>
      </c>
      <c r="B86" t="str">
        <f t="shared" si="949"/>
        <v>SA3_XTD10_PIPE</v>
      </c>
      <c r="C86" s="43" t="s">
        <v>246</v>
      </c>
      <c r="D86" s="44" t="s">
        <v>247</v>
      </c>
      <c r="E86" s="44" t="s">
        <v>250</v>
      </c>
      <c r="F86" s="44" t="s">
        <v>245</v>
      </c>
      <c r="G86" s="44" t="s">
        <v>148</v>
      </c>
      <c r="H86" s="44"/>
      <c r="I86" s="43" t="s">
        <v>276</v>
      </c>
      <c r="J86" s="44" t="s">
        <v>42</v>
      </c>
      <c r="K86" s="44">
        <v>73</v>
      </c>
      <c r="L86" s="43"/>
      <c r="M86" s="35" t="s">
        <v>42</v>
      </c>
      <c r="N86" s="35" t="s">
        <v>42</v>
      </c>
      <c r="O86" s="38">
        <v>7.3349999999999999E-2</v>
      </c>
      <c r="P86" s="50">
        <v>5.0000000000000001E-3</v>
      </c>
      <c r="Q86" s="38">
        <v>330.12</v>
      </c>
      <c r="R86" s="38">
        <v>0</v>
      </c>
      <c r="S86" s="38">
        <v>0</v>
      </c>
      <c r="T86" s="38">
        <v>0</v>
      </c>
      <c r="U86" s="5">
        <f t="shared" si="859"/>
        <v>3.8349999999999995E-2</v>
      </c>
      <c r="V86" s="5">
        <f t="shared" si="860"/>
        <v>5.0000000000000001E-3</v>
      </c>
      <c r="W86" s="5">
        <f t="shared" ref="W86:W87" si="950">Q86</f>
        <v>330.12</v>
      </c>
      <c r="X86" s="5">
        <f t="shared" ref="X86:X87" si="951">R86</f>
        <v>0</v>
      </c>
      <c r="Y86" s="5">
        <f t="shared" ref="Y86:Y87" si="952">S86</f>
        <v>0</v>
      </c>
      <c r="Z86" s="5">
        <f t="shared" ref="Z86:Z87" si="953">T86</f>
        <v>0</v>
      </c>
      <c r="AA86" s="5">
        <f t="shared" ref="AA86:AA87" si="954">U86*COS(-0.018)+(W86-344.5)*SIN(-0.018)</f>
        <v>0.29716981033417245</v>
      </c>
      <c r="AB86" s="5">
        <f t="shared" ref="AB86:AB87" si="955">V86</f>
        <v>5.0000000000000001E-3</v>
      </c>
      <c r="AC86" s="5">
        <f t="shared" ref="AC86:AC87" si="956">-U86*SIN(-0.018)+(W86-344.5)*COS(0.018)+344.5</f>
        <v>330.12301975982695</v>
      </c>
      <c r="AD86" s="5">
        <f t="shared" ref="AD86:AD87" si="957">R86</f>
        <v>0</v>
      </c>
      <c r="AE86" s="5">
        <f t="shared" ref="AE86:AE87" si="958">S86-0.018</f>
        <v>-1.7999999999999999E-2</v>
      </c>
      <c r="AF86" s="5">
        <f t="shared" ref="AF86:AF87" si="959">T86</f>
        <v>0</v>
      </c>
      <c r="AG86" s="5">
        <f t="shared" ref="AG86:AG87" si="960">U86*COS(0.018)+(W86-339)*SIN(0.018)</f>
        <v>-0.12148758131208576</v>
      </c>
      <c r="AH86" s="5">
        <f t="shared" ref="AH86:AH87" si="961">V86</f>
        <v>5.0000000000000001E-3</v>
      </c>
      <c r="AI86" s="5">
        <f t="shared" ref="AI86:AI87" si="962">-U86*SIN(0.018)+(W86-339)*COS(0.018)+339</f>
        <v>330.1207482584349</v>
      </c>
      <c r="AJ86" s="5">
        <f t="shared" ref="AJ86:AJ87" si="963">R86</f>
        <v>0</v>
      </c>
      <c r="AK86" s="5">
        <f t="shared" ref="AK86:AK87" si="964">S86+0.018</f>
        <v>1.7999999999999999E-2</v>
      </c>
      <c r="AL86" s="5">
        <f t="shared" si="861"/>
        <v>0</v>
      </c>
      <c r="AM86" s="5">
        <f t="shared" si="862"/>
        <v>-14.995865383443419</v>
      </c>
      <c r="AN86" s="5">
        <f t="shared" si="863"/>
        <v>5.0000000000000001E-3</v>
      </c>
      <c r="AO86" s="5">
        <f t="shared" si="864"/>
        <v>1254.9325412211247</v>
      </c>
      <c r="AP86" s="5">
        <f t="shared" si="865"/>
        <v>0</v>
      </c>
      <c r="AQ86" s="5">
        <f t="shared" si="866"/>
        <v>-2.3007715597952647E-2</v>
      </c>
      <c r="AR86" s="5">
        <f t="shared" si="867"/>
        <v>0</v>
      </c>
      <c r="AS86" s="5">
        <f t="shared" ref="AS86:AS87" si="965">AM86</f>
        <v>-14.995865383443419</v>
      </c>
      <c r="AT86" s="5">
        <f t="shared" ref="AT86:AT87" si="966">AN86*COS(0.02092*PI()/180)-AO86*SIN(0.02092*PI()/180)-2.4386</f>
        <v>-2.8918045732028963</v>
      </c>
      <c r="AU86" s="5">
        <f t="shared" ref="AU86:AU87" si="967">AN86*SIN(0.02092*PI()/180)+AO86*COS(0.02092*PI()/180)+1994.492</f>
        <v>3249.4244593962512</v>
      </c>
      <c r="AV86" s="5">
        <f t="shared" ref="AV86:AV87" si="968">AP86+0.000365</f>
        <v>3.6499999999999998E-4</v>
      </c>
      <c r="AW86" s="5">
        <f t="shared" ref="AW86:AW87" si="969">AQ86</f>
        <v>-2.3007715597952647E-2</v>
      </c>
      <c r="AX86" s="5">
        <f t="shared" ref="AX86:AX87" si="970">AR86</f>
        <v>0</v>
      </c>
      <c r="AY86" s="5">
        <f t="shared" ref="AY86:AY87" si="971">(AM86+17.5)*COS(-0.483808*PI()/180)+(AO86-1338.818)*SIN(-0.483808*PI()/180)</f>
        <v>3.2123693078716262</v>
      </c>
      <c r="AZ86" s="5">
        <f t="shared" ref="AZ86:AZ87" si="972">AN86+0.11</f>
        <v>0.115</v>
      </c>
      <c r="BA86" s="5">
        <f t="shared" ref="BA86:BA87" si="973">-(AM86+17.5)*SIN(-0.483808*PI()/180)+(AO86-1338.818)*COS(-0.483808*PI()/180)</f>
        <v>-83.861323434286859</v>
      </c>
      <c r="BB86" s="5">
        <f t="shared" ref="BB86:BB87" si="974">AP86</f>
        <v>0</v>
      </c>
      <c r="BC86" s="5">
        <f t="shared" ref="BC86:BC87" si="975">AQ86-0.483808*PI()/180</f>
        <v>-3.1451758145441371E-2</v>
      </c>
      <c r="BD86" s="5">
        <f t="shared" ref="BD86:BD87" si="976">AR86</f>
        <v>0</v>
      </c>
    </row>
    <row r="87" spans="1:56">
      <c r="A87" t="str">
        <f t="shared" si="858"/>
        <v>PIPE.3254.T10</v>
      </c>
      <c r="B87" t="str">
        <f t="shared" si="949"/>
        <v>SA3_XTD10_PIPE</v>
      </c>
      <c r="C87" s="43" t="s">
        <v>246</v>
      </c>
      <c r="D87" s="44" t="s">
        <v>247</v>
      </c>
      <c r="E87" s="44" t="s">
        <v>250</v>
      </c>
      <c r="F87" s="44" t="s">
        <v>245</v>
      </c>
      <c r="G87" s="44" t="s">
        <v>148</v>
      </c>
      <c r="H87" s="44"/>
      <c r="I87" s="43" t="s">
        <v>277</v>
      </c>
      <c r="J87" s="44" t="s">
        <v>42</v>
      </c>
      <c r="K87" s="44">
        <v>73</v>
      </c>
      <c r="L87" s="43"/>
      <c r="M87" s="35" t="s">
        <v>42</v>
      </c>
      <c r="N87" s="35" t="s">
        <v>42</v>
      </c>
      <c r="O87" s="38">
        <v>6.2530000000000002E-2</v>
      </c>
      <c r="P87" s="50">
        <v>5.0000000000000001E-3</v>
      </c>
      <c r="Q87" s="38">
        <v>334.71999</v>
      </c>
      <c r="R87" s="38">
        <v>0</v>
      </c>
      <c r="S87" s="38">
        <v>0</v>
      </c>
      <c r="T87" s="38">
        <v>0</v>
      </c>
      <c r="U87" s="5">
        <f t="shared" si="859"/>
        <v>2.7529999999999999E-2</v>
      </c>
      <c r="V87" s="5">
        <f t="shared" si="860"/>
        <v>5.0000000000000001E-3</v>
      </c>
      <c r="W87" s="5">
        <f t="shared" si="950"/>
        <v>334.71999</v>
      </c>
      <c r="X87" s="5">
        <f t="shared" si="951"/>
        <v>0</v>
      </c>
      <c r="Y87" s="5">
        <f t="shared" si="952"/>
        <v>0</v>
      </c>
      <c r="Z87" s="5">
        <f t="shared" si="953"/>
        <v>0</v>
      </c>
      <c r="AA87" s="5">
        <f t="shared" si="954"/>
        <v>0.20355621424469375</v>
      </c>
      <c r="AB87" s="5">
        <f t="shared" si="955"/>
        <v>5.0000000000000001E-3</v>
      </c>
      <c r="AC87" s="5">
        <f t="shared" si="956"/>
        <v>334.72206983208395</v>
      </c>
      <c r="AD87" s="5">
        <f t="shared" si="957"/>
        <v>0</v>
      </c>
      <c r="AE87" s="5">
        <f t="shared" si="958"/>
        <v>-1.7999999999999999E-2</v>
      </c>
      <c r="AF87" s="5">
        <f t="shared" si="959"/>
        <v>0</v>
      </c>
      <c r="AG87" s="5">
        <f t="shared" si="960"/>
        <v>-4.9510479637259373E-2</v>
      </c>
      <c r="AH87" s="5">
        <f t="shared" si="961"/>
        <v>5.0000000000000001E-3</v>
      </c>
      <c r="AI87" s="5">
        <f t="shared" si="962"/>
        <v>334.72018782965819</v>
      </c>
      <c r="AJ87" s="5">
        <f t="shared" si="963"/>
        <v>0</v>
      </c>
      <c r="AK87" s="5">
        <f t="shared" si="964"/>
        <v>1.7999999999999999E-2</v>
      </c>
      <c r="AL87" s="5">
        <f t="shared" si="861"/>
        <v>0</v>
      </c>
      <c r="AM87" s="5">
        <f t="shared" si="862"/>
        <v>-15.112508444276131</v>
      </c>
      <c r="AN87" s="5">
        <f t="shared" si="863"/>
        <v>5.0000000000000001E-3</v>
      </c>
      <c r="AO87" s="5">
        <f t="shared" si="864"/>
        <v>1259.5310648395114</v>
      </c>
      <c r="AP87" s="5">
        <f t="shared" si="865"/>
        <v>0</v>
      </c>
      <c r="AQ87" s="5">
        <f t="shared" si="866"/>
        <v>-2.3007715597952647E-2</v>
      </c>
      <c r="AR87" s="5">
        <f t="shared" si="867"/>
        <v>0</v>
      </c>
      <c r="AS87" s="5">
        <f t="shared" si="965"/>
        <v>-15.112508444276131</v>
      </c>
      <c r="AT87" s="5">
        <f t="shared" si="966"/>
        <v>-2.8934835993506631</v>
      </c>
      <c r="AU87" s="5">
        <f t="shared" si="967"/>
        <v>3254.022982708113</v>
      </c>
      <c r="AV87" s="5">
        <f t="shared" si="968"/>
        <v>3.6499999999999998E-4</v>
      </c>
      <c r="AW87" s="5">
        <f t="shared" si="969"/>
        <v>-2.3007715597952647E-2</v>
      </c>
      <c r="AX87" s="5">
        <f t="shared" si="970"/>
        <v>0</v>
      </c>
      <c r="AY87" s="5">
        <f t="shared" si="971"/>
        <v>3.0569007377999204</v>
      </c>
      <c r="AZ87" s="5">
        <f t="shared" si="972"/>
        <v>0.115</v>
      </c>
      <c r="BA87" s="5">
        <f t="shared" si="973"/>
        <v>-79.263948683821042</v>
      </c>
      <c r="BB87" s="5">
        <f t="shared" si="974"/>
        <v>0</v>
      </c>
      <c r="BC87" s="5">
        <f t="shared" si="975"/>
        <v>-3.1451758145441371E-2</v>
      </c>
      <c r="BD87" s="5">
        <f t="shared" si="976"/>
        <v>0</v>
      </c>
    </row>
    <row r="88" spans="1:56">
      <c r="A88" t="str">
        <f t="shared" si="858"/>
        <v>PBLM.3255.T10</v>
      </c>
      <c r="B88" t="str">
        <f t="shared" si="949"/>
        <v>SA3_XTD10_PBLM</v>
      </c>
      <c r="C88" s="43" t="s">
        <v>246</v>
      </c>
      <c r="D88" s="44" t="s">
        <v>247</v>
      </c>
      <c r="E88" s="44" t="s">
        <v>245</v>
      </c>
      <c r="F88" s="44" t="s">
        <v>245</v>
      </c>
      <c r="G88" s="44" t="s">
        <v>82</v>
      </c>
      <c r="H88" s="44"/>
      <c r="I88" s="43" t="s">
        <v>227</v>
      </c>
      <c r="J88" s="44" t="s">
        <v>42</v>
      </c>
      <c r="K88" s="44">
        <v>73</v>
      </c>
      <c r="L88" s="43" t="s">
        <v>227</v>
      </c>
      <c r="M88" s="35" t="s">
        <v>42</v>
      </c>
      <c r="N88" s="35" t="s">
        <v>42</v>
      </c>
      <c r="O88" s="49">
        <v>0.06</v>
      </c>
      <c r="P88" s="50">
        <v>5.0000000000000001E-3</v>
      </c>
      <c r="Q88" s="38">
        <v>335.97199999999998</v>
      </c>
      <c r="R88" s="38">
        <v>0</v>
      </c>
      <c r="S88" s="38">
        <v>0</v>
      </c>
      <c r="T88" s="38">
        <v>0</v>
      </c>
      <c r="U88" s="5">
        <f t="shared" si="859"/>
        <v>2.4999999999999994E-2</v>
      </c>
      <c r="V88" s="5">
        <f t="shared" si="860"/>
        <v>5.0000000000000001E-3</v>
      </c>
      <c r="W88" s="5">
        <f>Q88</f>
        <v>335.97199999999998</v>
      </c>
      <c r="X88" s="5">
        <f>R88</f>
        <v>0</v>
      </c>
      <c r="Y88" s="5">
        <f>S88</f>
        <v>0</v>
      </c>
      <c r="Z88" s="5">
        <f>T88</f>
        <v>0</v>
      </c>
      <c r="AA88" s="5">
        <f>U88*COS(-0.018)+(W88-344.5)*SIN(-0.018)</f>
        <v>0.17849166102763342</v>
      </c>
      <c r="AB88" s="5">
        <f>V88</f>
        <v>5.0000000000000001E-3</v>
      </c>
      <c r="AC88" s="5">
        <f>-U88*SIN(-0.018)+(W88-344.5)*COS(0.018)+344.5</f>
        <v>335.97383147439928</v>
      </c>
      <c r="AD88" s="5">
        <f>R88</f>
        <v>0</v>
      </c>
      <c r="AE88" s="5">
        <f>S88-0.018</f>
        <v>-1.7999999999999999E-2</v>
      </c>
      <c r="AF88" s="5">
        <f>T88</f>
        <v>0</v>
      </c>
      <c r="AG88" s="5">
        <f>U88*COS(0.018)+(W88-339)*SIN(0.018)</f>
        <v>-2.9505106722331271E-2</v>
      </c>
      <c r="AH88" s="5">
        <f>V88</f>
        <v>5.0000000000000001E-3</v>
      </c>
      <c r="AI88" s="5">
        <f>-U88*SIN(0.018)+(W88-339)*COS(0.018)+339</f>
        <v>335.97204054705526</v>
      </c>
      <c r="AJ88" s="5">
        <f>R88</f>
        <v>0</v>
      </c>
      <c r="AK88" s="5">
        <f>S88+0.018</f>
        <v>1.7999999999999999E-2</v>
      </c>
      <c r="AL88" s="5">
        <f t="shared" si="861"/>
        <v>0</v>
      </c>
      <c r="AM88" s="5">
        <f t="shared" si="862"/>
        <v>-15.143841123321142</v>
      </c>
      <c r="AN88" s="5">
        <f t="shared" si="863"/>
        <v>5.0000000000000001E-3</v>
      </c>
      <c r="AO88" s="5">
        <f t="shared" si="864"/>
        <v>1260.7826852708818</v>
      </c>
      <c r="AP88" s="5">
        <f t="shared" si="865"/>
        <v>0</v>
      </c>
      <c r="AQ88" s="5">
        <f t="shared" si="866"/>
        <v>-2.3007715597952647E-2</v>
      </c>
      <c r="AR88" s="5">
        <f t="shared" si="867"/>
        <v>0</v>
      </c>
      <c r="AS88" s="5">
        <f>AM88</f>
        <v>-15.143841123321142</v>
      </c>
      <c r="AT88" s="5">
        <f>AN88*COS(0.02092*PI()/180)-AO88*SIN(0.02092*PI()/180)-2.4386</f>
        <v>-2.8939405945964736</v>
      </c>
      <c r="AU88" s="5">
        <f>AN88*SIN(0.02092*PI()/180)+AO88*COS(0.02092*PI()/180)+1994.492</f>
        <v>3255.2746030560534</v>
      </c>
      <c r="AV88" s="5">
        <f>AP88+0.000365</f>
        <v>3.6499999999999998E-4</v>
      </c>
      <c r="AW88" s="5">
        <f>AQ88</f>
        <v>-2.3007715597952647E-2</v>
      </c>
      <c r="AX88" s="5">
        <f>AR88</f>
        <v>0</v>
      </c>
      <c r="AY88" s="5">
        <f>(AM88+17.5)*COS(-0.483808*PI()/180)+(AO88-1338.818)*SIN(-0.483808*PI()/180)</f>
        <v>3.01500056520617</v>
      </c>
      <c r="AZ88" s="5">
        <f>AN88+0.11</f>
        <v>0.115</v>
      </c>
      <c r="BA88" s="5">
        <f>-(AM88+17.5)*SIN(-0.483808*PI()/180)+(AO88-1338.818)*COS(-0.483808*PI()/180)</f>
        <v>-78.012637444945398</v>
      </c>
      <c r="BB88" s="5">
        <f>AP88</f>
        <v>0</v>
      </c>
      <c r="BC88" s="5">
        <f>AQ88-0.483808*PI()/180</f>
        <v>-3.1451758145441371E-2</v>
      </c>
      <c r="BD88" s="5">
        <f>AR88</f>
        <v>0</v>
      </c>
    </row>
    <row r="89" spans="1:56">
      <c r="A89" t="str">
        <f t="shared" si="858"/>
        <v>PIPE.3256.T10</v>
      </c>
      <c r="B89" t="str">
        <f t="shared" si="949"/>
        <v>SA3_XTD10_PIPE</v>
      </c>
      <c r="C89" s="43" t="s">
        <v>246</v>
      </c>
      <c r="D89" s="44" t="s">
        <v>247</v>
      </c>
      <c r="E89" s="44" t="s">
        <v>250</v>
      </c>
      <c r="F89" s="44" t="s">
        <v>245</v>
      </c>
      <c r="G89" s="44" t="s">
        <v>148</v>
      </c>
      <c r="H89" s="44"/>
      <c r="I89" s="43" t="s">
        <v>276</v>
      </c>
      <c r="J89" s="44" t="s">
        <v>42</v>
      </c>
      <c r="K89" s="44">
        <v>73</v>
      </c>
      <c r="L89" s="43"/>
      <c r="M89" s="35" t="s">
        <v>42</v>
      </c>
      <c r="N89" s="35" t="s">
        <v>42</v>
      </c>
      <c r="O89" s="38">
        <v>0.06</v>
      </c>
      <c r="P89" s="50">
        <v>5.0000000000000001E-3</v>
      </c>
      <c r="Q89" s="38">
        <v>336.54700000000003</v>
      </c>
      <c r="R89" s="38">
        <v>0</v>
      </c>
      <c r="S89" s="38">
        <v>0</v>
      </c>
      <c r="T89" s="38">
        <v>0</v>
      </c>
      <c r="U89" s="5">
        <f t="shared" si="859"/>
        <v>2.4999999999999994E-2</v>
      </c>
      <c r="V89" s="5">
        <f t="shared" si="860"/>
        <v>5.0000000000000001E-3</v>
      </c>
      <c r="W89" s="5">
        <f t="shared" si="922"/>
        <v>336.54700000000003</v>
      </c>
      <c r="X89" s="5">
        <f t="shared" si="923"/>
        <v>0</v>
      </c>
      <c r="Y89" s="5">
        <f t="shared" si="924"/>
        <v>0</v>
      </c>
      <c r="Z89" s="5">
        <f t="shared" si="925"/>
        <v>0</v>
      </c>
      <c r="AA89" s="5">
        <f t="shared" si="926"/>
        <v>0.1681422199185785</v>
      </c>
      <c r="AB89" s="5">
        <f t="shared" si="927"/>
        <v>5.0000000000000001E-3</v>
      </c>
      <c r="AC89" s="5">
        <f t="shared" si="928"/>
        <v>336.54873832691436</v>
      </c>
      <c r="AD89" s="5">
        <f t="shared" si="929"/>
        <v>0</v>
      </c>
      <c r="AE89" s="5">
        <f t="shared" si="930"/>
        <v>-1.7999999999999999E-2</v>
      </c>
      <c r="AF89" s="5">
        <f t="shared" si="931"/>
        <v>0</v>
      </c>
      <c r="AG89" s="5">
        <f t="shared" si="932"/>
        <v>-1.9155665613276345E-2</v>
      </c>
      <c r="AH89" s="5">
        <f t="shared" si="933"/>
        <v>5.0000000000000001E-3</v>
      </c>
      <c r="AI89" s="5">
        <f t="shared" si="934"/>
        <v>336.54694739957034</v>
      </c>
      <c r="AJ89" s="5">
        <f t="shared" si="935"/>
        <v>0</v>
      </c>
      <c r="AK89" s="5">
        <f t="shared" si="936"/>
        <v>1.7999999999999999E-2</v>
      </c>
      <c r="AL89" s="5">
        <f t="shared" si="861"/>
        <v>0</v>
      </c>
      <c r="AM89" s="5">
        <f t="shared" si="862"/>
        <v>-15.15706939264285</v>
      </c>
      <c r="AN89" s="5">
        <f t="shared" si="863"/>
        <v>5.0000000000000001E-3</v>
      </c>
      <c r="AO89" s="5">
        <f t="shared" si="864"/>
        <v>1261.3575330880392</v>
      </c>
      <c r="AP89" s="5">
        <f t="shared" si="865"/>
        <v>0</v>
      </c>
      <c r="AQ89" s="5">
        <f t="shared" si="866"/>
        <v>-2.3007715597952647E-2</v>
      </c>
      <c r="AR89" s="5">
        <f t="shared" si="867"/>
        <v>0</v>
      </c>
      <c r="AS89" s="5">
        <f t="shared" si="937"/>
        <v>-15.15706939264285</v>
      </c>
      <c r="AT89" s="5">
        <f t="shared" si="938"/>
        <v>-2.8941504846820947</v>
      </c>
      <c r="AU89" s="5">
        <f t="shared" si="939"/>
        <v>3255.8494508348931</v>
      </c>
      <c r="AV89" s="5">
        <f t="shared" si="940"/>
        <v>3.6499999999999998E-4</v>
      </c>
      <c r="AW89" s="5">
        <f t="shared" si="941"/>
        <v>-2.3007715597952647E-2</v>
      </c>
      <c r="AX89" s="5">
        <f t="shared" si="942"/>
        <v>0</v>
      </c>
      <c r="AY89" s="5">
        <f t="shared" si="943"/>
        <v>2.996918785738782</v>
      </c>
      <c r="AZ89" s="5">
        <f t="shared" si="944"/>
        <v>0.115</v>
      </c>
      <c r="BA89" s="5">
        <f t="shared" si="945"/>
        <v>-77.437921820265487</v>
      </c>
      <c r="BB89" s="5">
        <f t="shared" si="946"/>
        <v>0</v>
      </c>
      <c r="BC89" s="5">
        <f t="shared" si="947"/>
        <v>-3.1451758145441371E-2</v>
      </c>
      <c r="BD89" s="5">
        <f t="shared" si="948"/>
        <v>0</v>
      </c>
    </row>
    <row r="90" spans="1:56">
      <c r="A90" t="str">
        <f t="shared" si="858"/>
        <v>PIPE.3257.T10</v>
      </c>
      <c r="B90" t="str">
        <f t="shared" si="949"/>
        <v>SA3_XTD10_PIPE</v>
      </c>
      <c r="C90" s="43" t="s">
        <v>246</v>
      </c>
      <c r="D90" s="44" t="s">
        <v>247</v>
      </c>
      <c r="E90" s="44" t="s">
        <v>250</v>
      </c>
      <c r="F90" s="44" t="s">
        <v>245</v>
      </c>
      <c r="G90" s="44" t="s">
        <v>148</v>
      </c>
      <c r="H90" s="44"/>
      <c r="I90" s="43" t="s">
        <v>277</v>
      </c>
      <c r="J90" s="44" t="s">
        <v>42</v>
      </c>
      <c r="K90" s="44">
        <v>73</v>
      </c>
      <c r="L90" s="43"/>
      <c r="M90" s="35" t="s">
        <v>42</v>
      </c>
      <c r="N90" s="35" t="s">
        <v>42</v>
      </c>
      <c r="O90" s="38">
        <v>0.06</v>
      </c>
      <c r="P90" s="50">
        <v>5.0000000000000001E-3</v>
      </c>
      <c r="Q90" s="38">
        <v>337.54700000000003</v>
      </c>
      <c r="R90" s="38">
        <v>0</v>
      </c>
      <c r="S90" s="38">
        <v>0</v>
      </c>
      <c r="T90" s="38">
        <v>0</v>
      </c>
      <c r="U90" s="5">
        <f t="shared" si="859"/>
        <v>2.4999999999999994E-2</v>
      </c>
      <c r="V90" s="5">
        <f t="shared" si="860"/>
        <v>5.0000000000000001E-3</v>
      </c>
      <c r="W90" s="5">
        <f t="shared" si="922"/>
        <v>337.54700000000003</v>
      </c>
      <c r="X90" s="5">
        <f t="shared" si="923"/>
        <v>0</v>
      </c>
      <c r="Y90" s="5">
        <f t="shared" si="924"/>
        <v>0</v>
      </c>
      <c r="Z90" s="5">
        <f t="shared" si="925"/>
        <v>0</v>
      </c>
      <c r="AA90" s="5">
        <f t="shared" si="926"/>
        <v>0.15014319190283223</v>
      </c>
      <c r="AB90" s="5">
        <f t="shared" si="927"/>
        <v>5.0000000000000001E-3</v>
      </c>
      <c r="AC90" s="5">
        <f t="shared" si="928"/>
        <v>337.5485763312883</v>
      </c>
      <c r="AD90" s="5">
        <f t="shared" si="929"/>
        <v>0</v>
      </c>
      <c r="AE90" s="5">
        <f t="shared" si="930"/>
        <v>-1.7999999999999999E-2</v>
      </c>
      <c r="AF90" s="5">
        <f t="shared" si="931"/>
        <v>0</v>
      </c>
      <c r="AG90" s="5">
        <f t="shared" si="932"/>
        <v>-1.1566375975300656E-3</v>
      </c>
      <c r="AH90" s="5">
        <f t="shared" si="933"/>
        <v>5.0000000000000001E-3</v>
      </c>
      <c r="AI90" s="5">
        <f t="shared" si="934"/>
        <v>337.54678540394428</v>
      </c>
      <c r="AJ90" s="5">
        <f t="shared" si="935"/>
        <v>0</v>
      </c>
      <c r="AK90" s="5">
        <f t="shared" si="936"/>
        <v>1.7999999999999999E-2</v>
      </c>
      <c r="AL90" s="5">
        <f t="shared" si="861"/>
        <v>0</v>
      </c>
      <c r="AM90" s="5">
        <f t="shared" si="862"/>
        <v>-15.180075078419733</v>
      </c>
      <c r="AN90" s="5">
        <f t="shared" si="863"/>
        <v>5.0000000000000001E-3</v>
      </c>
      <c r="AO90" s="5">
        <f t="shared" si="864"/>
        <v>1262.3572684222263</v>
      </c>
      <c r="AP90" s="5">
        <f t="shared" si="865"/>
        <v>0</v>
      </c>
      <c r="AQ90" s="5">
        <f t="shared" si="866"/>
        <v>-2.3007715597952647E-2</v>
      </c>
      <c r="AR90" s="5">
        <f t="shared" si="867"/>
        <v>0</v>
      </c>
      <c r="AS90" s="5">
        <f t="shared" si="937"/>
        <v>-15.180075078419733</v>
      </c>
      <c r="AT90" s="5">
        <f t="shared" si="938"/>
        <v>-2.8945155109179574</v>
      </c>
      <c r="AU90" s="5">
        <f t="shared" si="939"/>
        <v>3256.8491861024404</v>
      </c>
      <c r="AV90" s="5">
        <f t="shared" si="940"/>
        <v>3.6499999999999998E-4</v>
      </c>
      <c r="AW90" s="5">
        <f t="shared" si="941"/>
        <v>-2.3007715597952647E-2</v>
      </c>
      <c r="AX90" s="5">
        <f t="shared" si="942"/>
        <v>0</v>
      </c>
      <c r="AY90" s="5">
        <f t="shared" si="943"/>
        <v>2.9654722127520179</v>
      </c>
      <c r="AZ90" s="5">
        <f t="shared" si="944"/>
        <v>0.115</v>
      </c>
      <c r="BA90" s="5">
        <f t="shared" si="945"/>
        <v>-76.438416386039307</v>
      </c>
      <c r="BB90" s="5">
        <f t="shared" si="946"/>
        <v>0</v>
      </c>
      <c r="BC90" s="5">
        <f t="shared" si="947"/>
        <v>-3.1451758145441371E-2</v>
      </c>
      <c r="BD90" s="5">
        <f t="shared" si="948"/>
        <v>0</v>
      </c>
    </row>
    <row r="91" spans="1:56">
      <c r="A91" t="str">
        <f t="shared" si="858"/>
        <v>MIRR.3258.T10</v>
      </c>
      <c r="B91" t="str">
        <f t="shared" si="368"/>
        <v>SA3_XTD10_MIRR</v>
      </c>
      <c r="C91" s="43" t="s">
        <v>246</v>
      </c>
      <c r="D91" s="44" t="s">
        <v>247</v>
      </c>
      <c r="E91" s="44" t="s">
        <v>245</v>
      </c>
      <c r="F91" s="44" t="s">
        <v>245</v>
      </c>
      <c r="G91" s="44" t="s">
        <v>81</v>
      </c>
      <c r="H91" s="44"/>
      <c r="I91" s="43" t="s">
        <v>228</v>
      </c>
      <c r="J91" s="44" t="s">
        <v>42</v>
      </c>
      <c r="K91" s="44">
        <v>73</v>
      </c>
      <c r="L91" s="43" t="s">
        <v>228</v>
      </c>
      <c r="M91" s="35" t="s">
        <v>42</v>
      </c>
      <c r="N91" s="35" t="s">
        <v>42</v>
      </c>
      <c r="O91" s="49">
        <v>0.06</v>
      </c>
      <c r="P91" s="50">
        <v>5.0000000000000001E-3</v>
      </c>
      <c r="Q91" s="38">
        <v>339</v>
      </c>
      <c r="R91" s="38">
        <v>0</v>
      </c>
      <c r="S91" s="38">
        <v>0</v>
      </c>
      <c r="T91" s="38">
        <v>0</v>
      </c>
      <c r="U91" s="5">
        <f t="shared" si="859"/>
        <v>2.4999999999999994E-2</v>
      </c>
      <c r="V91" s="5">
        <f t="shared" si="860"/>
        <v>5.0000000000000001E-3</v>
      </c>
      <c r="W91" s="5">
        <f t="shared" si="922"/>
        <v>339</v>
      </c>
      <c r="X91" s="5">
        <f t="shared" si="923"/>
        <v>0</v>
      </c>
      <c r="Y91" s="5">
        <f t="shared" si="924"/>
        <v>0</v>
      </c>
      <c r="Z91" s="5">
        <f t="shared" si="925"/>
        <v>0</v>
      </c>
      <c r="AA91" s="5">
        <f t="shared" si="926"/>
        <v>0.12399060419595333</v>
      </c>
      <c r="AB91" s="5">
        <f t="shared" si="927"/>
        <v>5.0000000000000001E-3</v>
      </c>
      <c r="AC91" s="5">
        <f t="shared" si="928"/>
        <v>339.00134095164367</v>
      </c>
      <c r="AD91" s="5">
        <f t="shared" si="929"/>
        <v>0</v>
      </c>
      <c r="AE91" s="5">
        <f t="shared" si="930"/>
        <v>-1.7999999999999999E-2</v>
      </c>
      <c r="AF91" s="5">
        <f t="shared" si="931"/>
        <v>0</v>
      </c>
      <c r="AG91" s="5">
        <f t="shared" si="932"/>
        <v>2.4995950109348814E-2</v>
      </c>
      <c r="AH91" s="5">
        <f t="shared" si="933"/>
        <v>5.0000000000000001E-3</v>
      </c>
      <c r="AI91" s="5">
        <f t="shared" si="934"/>
        <v>338.99955002429959</v>
      </c>
      <c r="AJ91" s="5">
        <f t="shared" si="935"/>
        <v>0</v>
      </c>
      <c r="AK91" s="5">
        <f t="shared" si="936"/>
        <v>1.7999999999999999E-2</v>
      </c>
      <c r="AL91" s="5">
        <f t="shared" si="861"/>
        <v>0</v>
      </c>
      <c r="AM91" s="5">
        <f t="shared" si="862"/>
        <v>-15.213502339853548</v>
      </c>
      <c r="AN91" s="5">
        <f t="shared" si="863"/>
        <v>5.0000000000000001E-3</v>
      </c>
      <c r="AO91" s="5">
        <f t="shared" si="864"/>
        <v>1263.8098838627998</v>
      </c>
      <c r="AP91" s="5">
        <f t="shared" si="865"/>
        <v>0</v>
      </c>
      <c r="AQ91" s="5">
        <f t="shared" si="866"/>
        <v>-2.3007715597952647E-2</v>
      </c>
      <c r="AR91" s="5">
        <f t="shared" si="867"/>
        <v>0</v>
      </c>
      <c r="AS91" s="5">
        <f t="shared" si="937"/>
        <v>-15.213502339853548</v>
      </c>
      <c r="AT91" s="5">
        <f t="shared" si="938"/>
        <v>-2.8950458940386663</v>
      </c>
      <c r="AU91" s="5">
        <f t="shared" si="939"/>
        <v>3258.3018014461863</v>
      </c>
      <c r="AV91" s="5">
        <f t="shared" si="940"/>
        <v>3.6499999999999998E-4</v>
      </c>
      <c r="AW91" s="5">
        <f t="shared" si="941"/>
        <v>-2.3007715597952647E-2</v>
      </c>
      <c r="AX91" s="5">
        <f t="shared" si="942"/>
        <v>0</v>
      </c>
      <c r="AY91" s="5">
        <f t="shared" si="943"/>
        <v>2.9197803422022508</v>
      </c>
      <c r="AZ91" s="5">
        <f t="shared" si="944"/>
        <v>0.115</v>
      </c>
      <c r="BA91" s="5">
        <f t="shared" si="945"/>
        <v>-74.986134990109051</v>
      </c>
      <c r="BB91" s="5">
        <f t="shared" si="946"/>
        <v>0</v>
      </c>
      <c r="BC91" s="5">
        <f t="shared" si="947"/>
        <v>-3.1451758145441371E-2</v>
      </c>
      <c r="BD91" s="5">
        <f t="shared" si="948"/>
        <v>0</v>
      </c>
    </row>
    <row r="92" spans="1:56">
      <c r="A92" t="str">
        <f t="shared" si="858"/>
        <v>IMGPII45.3260.T10</v>
      </c>
      <c r="B92" t="str">
        <f t="shared" si="368"/>
        <v>SA3_XTD10_IMGPII45</v>
      </c>
      <c r="C92" s="43" t="s">
        <v>246</v>
      </c>
      <c r="D92" s="44" t="s">
        <v>247</v>
      </c>
      <c r="E92" s="44" t="s">
        <v>245</v>
      </c>
      <c r="F92" s="44" t="s">
        <v>245</v>
      </c>
      <c r="G92" s="44" t="s">
        <v>116</v>
      </c>
      <c r="H92" s="44"/>
      <c r="I92" s="43" t="s">
        <v>229</v>
      </c>
      <c r="J92" s="44" t="s">
        <v>42</v>
      </c>
      <c r="K92" s="44">
        <v>74</v>
      </c>
      <c r="L92" s="43" t="s">
        <v>229</v>
      </c>
      <c r="M92" s="35" t="s">
        <v>42</v>
      </c>
      <c r="N92" s="35" t="s">
        <v>42</v>
      </c>
      <c r="O92" s="49">
        <v>0.06</v>
      </c>
      <c r="P92" s="50">
        <v>8.9999999999999993E-3</v>
      </c>
      <c r="Q92" s="38">
        <v>340.73200000000008</v>
      </c>
      <c r="R92" s="38">
        <v>0</v>
      </c>
      <c r="S92" s="38">
        <v>0</v>
      </c>
      <c r="T92" s="38">
        <v>0</v>
      </c>
      <c r="U92" s="5">
        <f t="shared" si="859"/>
        <v>2.4999999999999994E-2</v>
      </c>
      <c r="V92" s="5">
        <f t="shared" si="860"/>
        <v>8.9999999999999993E-3</v>
      </c>
      <c r="W92" s="5">
        <f t="shared" si="922"/>
        <v>340.73200000000008</v>
      </c>
      <c r="X92" s="5">
        <f t="shared" si="923"/>
        <v>0</v>
      </c>
      <c r="Y92" s="5">
        <f t="shared" si="924"/>
        <v>0</v>
      </c>
      <c r="Z92" s="5">
        <f t="shared" si="925"/>
        <v>0</v>
      </c>
      <c r="AA92" s="5">
        <f t="shared" si="926"/>
        <v>9.2816287672679257E-2</v>
      </c>
      <c r="AB92" s="5">
        <f t="shared" si="927"/>
        <v>8.9999999999999993E-3</v>
      </c>
      <c r="AC92" s="5">
        <f t="shared" si="928"/>
        <v>340.73306037521945</v>
      </c>
      <c r="AD92" s="5">
        <f t="shared" si="929"/>
        <v>0</v>
      </c>
      <c r="AE92" s="5">
        <f t="shared" si="930"/>
        <v>-1.7999999999999999E-2</v>
      </c>
      <c r="AF92" s="5">
        <f t="shared" si="931"/>
        <v>0</v>
      </c>
      <c r="AG92" s="5">
        <f t="shared" si="932"/>
        <v>5.6170266632622888E-2</v>
      </c>
      <c r="AH92" s="5">
        <f t="shared" si="933"/>
        <v>8.9999999999999993E-3</v>
      </c>
      <c r="AI92" s="5">
        <f t="shared" si="934"/>
        <v>340.73126944787538</v>
      </c>
      <c r="AJ92" s="5">
        <f t="shared" si="935"/>
        <v>0</v>
      </c>
      <c r="AK92" s="5">
        <f t="shared" si="936"/>
        <v>1.7999999999999999E-2</v>
      </c>
      <c r="AL92" s="5">
        <f t="shared" si="861"/>
        <v>0</v>
      </c>
      <c r="AM92" s="5">
        <f t="shared" si="862"/>
        <v>-15.253348187619114</v>
      </c>
      <c r="AN92" s="5">
        <f t="shared" si="863"/>
        <v>8.9999999999999993E-3</v>
      </c>
      <c r="AO92" s="5">
        <f t="shared" si="864"/>
        <v>1265.5414254616119</v>
      </c>
      <c r="AP92" s="5">
        <f t="shared" si="865"/>
        <v>0</v>
      </c>
      <c r="AQ92" s="5">
        <f t="shared" si="866"/>
        <v>-2.3007715597952647E-2</v>
      </c>
      <c r="AR92" s="5">
        <f t="shared" si="867"/>
        <v>0</v>
      </c>
      <c r="AS92" s="5">
        <f t="shared" si="937"/>
        <v>-15.253348187619114</v>
      </c>
      <c r="AT92" s="5">
        <f t="shared" si="938"/>
        <v>-2.8916781197458103</v>
      </c>
      <c r="AU92" s="5">
        <f t="shared" si="939"/>
        <v>3260.0333443900699</v>
      </c>
      <c r="AV92" s="5">
        <f t="shared" si="940"/>
        <v>3.6499999999999998E-4</v>
      </c>
      <c r="AW92" s="5">
        <f t="shared" si="941"/>
        <v>-2.3007715597952647E-2</v>
      </c>
      <c r="AX92" s="5">
        <f t="shared" si="942"/>
        <v>0</v>
      </c>
      <c r="AY92" s="5">
        <f t="shared" si="943"/>
        <v>2.8653148777891726</v>
      </c>
      <c r="AZ92" s="5">
        <f t="shared" si="944"/>
        <v>0.11899999999999999</v>
      </c>
      <c r="BA92" s="5">
        <f t="shared" si="945"/>
        <v>-73.254991578029291</v>
      </c>
      <c r="BB92" s="5">
        <f t="shared" si="946"/>
        <v>0</v>
      </c>
      <c r="BC92" s="5">
        <f t="shared" si="947"/>
        <v>-3.1451758145441371E-2</v>
      </c>
      <c r="BD92" s="5">
        <f t="shared" si="948"/>
        <v>0</v>
      </c>
    </row>
    <row r="93" spans="1:56">
      <c r="A93" t="str">
        <f t="shared" ref="A93" si="977">IF( H93="", CONCATENATE(G93,".",ROUND(AU93,0),".",C93),CONCATENATE(G93,"-",H93,".",ROUND(AU93,0),".",C93))</f>
        <v>PIPE.3261.T10</v>
      </c>
      <c r="B93" t="str">
        <f t="shared" si="368"/>
        <v>SA3_XTD10_PIPE</v>
      </c>
      <c r="C93" s="43" t="s">
        <v>246</v>
      </c>
      <c r="D93" s="44" t="s">
        <v>247</v>
      </c>
      <c r="E93" s="44" t="s">
        <v>250</v>
      </c>
      <c r="F93" s="44" t="s">
        <v>245</v>
      </c>
      <c r="G93" s="44" t="s">
        <v>148</v>
      </c>
      <c r="H93" s="44"/>
      <c r="I93" s="43" t="s">
        <v>289</v>
      </c>
      <c r="J93" s="44" t="s">
        <v>42</v>
      </c>
      <c r="K93" s="44">
        <v>73</v>
      </c>
      <c r="L93" s="43" t="s">
        <v>289</v>
      </c>
      <c r="M93" s="35" t="s">
        <v>42</v>
      </c>
      <c r="N93" s="35" t="s">
        <v>42</v>
      </c>
      <c r="O93" s="38">
        <v>5.4700000000000006E-2</v>
      </c>
      <c r="P93" s="50">
        <v>5.0000000000000001E-3</v>
      </c>
      <c r="Q93" s="38">
        <v>341.45896000000005</v>
      </c>
      <c r="R93" s="38">
        <v>0</v>
      </c>
      <c r="S93" s="38">
        <v>0</v>
      </c>
      <c r="T93" s="38">
        <v>0</v>
      </c>
      <c r="U93" s="5">
        <f t="shared" ref="U93" si="978">O93-0.035</f>
        <v>1.9700000000000002E-2</v>
      </c>
      <c r="V93" s="5">
        <f t="shared" ref="V93" si="979">P93</f>
        <v>5.0000000000000001E-3</v>
      </c>
      <c r="W93" s="5">
        <f t="shared" ref="W93" si="980">Q93</f>
        <v>341.45896000000005</v>
      </c>
      <c r="X93" s="5">
        <f t="shared" ref="X93" si="981">R93</f>
        <v>0</v>
      </c>
      <c r="Y93" s="5">
        <f t="shared" ref="Y93" si="982">S93</f>
        <v>0</v>
      </c>
      <c r="Z93" s="5">
        <f t="shared" ref="Z93" si="983">T93</f>
        <v>0</v>
      </c>
      <c r="AA93" s="5">
        <f t="shared" ref="AA93" si="984">U93*COS(-0.018)+(W93-344.5)*SIN(-0.018)</f>
        <v>7.4432572843171077E-2</v>
      </c>
      <c r="AB93" s="5">
        <f t="shared" ref="AB93" si="985">V93</f>
        <v>5.0000000000000001E-3</v>
      </c>
      <c r="AC93" s="5">
        <f t="shared" ref="AC93" si="986">-U93*SIN(-0.018)+(W93-344.5)*COS(0.018)+344.5</f>
        <v>341.45980721603058</v>
      </c>
      <c r="AD93" s="5">
        <f t="shared" ref="AD93" si="987">R93</f>
        <v>0</v>
      </c>
      <c r="AE93" s="5">
        <f t="shared" ref="AE93" si="988">S93-0.018</f>
        <v>-1.7999999999999999E-2</v>
      </c>
      <c r="AF93" s="5">
        <f t="shared" ref="AF93" si="989">T93</f>
        <v>0</v>
      </c>
      <c r="AG93" s="5">
        <f t="shared" ref="AG93" si="990">U93*COS(0.018)+(W93-339)*SIN(0.018)</f>
        <v>6.3955698615767193E-2</v>
      </c>
      <c r="AH93" s="5">
        <f t="shared" ref="AH93" si="991">V93</f>
        <v>5.0000000000000001E-3</v>
      </c>
      <c r="AI93" s="5">
        <f t="shared" ref="AI93" si="992">-U93*SIN(0.018)+(W93-339)*COS(0.018)+339</f>
        <v>341.45820707838351</v>
      </c>
      <c r="AJ93" s="5">
        <f t="shared" ref="AJ93" si="993">R93</f>
        <v>0</v>
      </c>
      <c r="AK93" s="5">
        <f t="shared" ref="AK93" si="994">S93+0.018</f>
        <v>1.7999999999999999E-2</v>
      </c>
      <c r="AL93" s="5">
        <f t="shared" ref="AL93" si="995">T93</f>
        <v>0</v>
      </c>
      <c r="AM93" s="5">
        <f t="shared" ref="AM93" si="996">O93*COS(-1.318245*PI()/180)+(Q93+115.9)*SIN(-1.318245*PI()/180)-4.8082</f>
        <v>-15.27537099822267</v>
      </c>
      <c r="AN93" s="5">
        <f t="shared" ref="AN93" si="997">P93</f>
        <v>5.0000000000000001E-3</v>
      </c>
      <c r="AO93" s="5">
        <f t="shared" ref="AO93" si="998">-O93*SIN(-1.318245*PI()/180)+(Q93+115.9)*COS(-1.318245*PI()/180)+809.0289</f>
        <v>1266.2680711300177</v>
      </c>
      <c r="AP93" s="5">
        <f t="shared" ref="AP93" si="999">R93</f>
        <v>0</v>
      </c>
      <c r="AQ93" s="5">
        <f t="shared" ref="AQ93" si="1000">S93-1.318245*PI()/180</f>
        <v>-2.3007715597952647E-2</v>
      </c>
      <c r="AR93" s="5">
        <f t="shared" ref="AR93" si="1001">T93</f>
        <v>0</v>
      </c>
      <c r="AS93" s="5">
        <f t="shared" ref="AS93" si="1002">AM93</f>
        <v>-15.27537099822267</v>
      </c>
      <c r="AT93" s="5">
        <f t="shared" ref="AT93" si="1003">AN93*COS(0.02092*PI()/180)-AO93*SIN(0.02092*PI()/180)-2.4386</f>
        <v>-2.8959434344321227</v>
      </c>
      <c r="AU93" s="5">
        <f t="shared" ref="AU93" si="1004">AN93*SIN(0.02092*PI()/180)+AO93*COS(0.02092*PI()/180)+1994.492</f>
        <v>3260.7599885495483</v>
      </c>
      <c r="AV93" s="5">
        <f t="shared" ref="AV93" si="1005">AP93+0.000365</f>
        <v>3.6499999999999998E-4</v>
      </c>
      <c r="AW93" s="5">
        <f t="shared" ref="AW93" si="1006">AQ93</f>
        <v>-2.3007715597952647E-2</v>
      </c>
      <c r="AX93" s="5">
        <f t="shared" ref="AX93" si="1007">AR93</f>
        <v>0</v>
      </c>
      <c r="AY93" s="5">
        <f t="shared" ref="AY93" si="1008">(AM93+17.5)*COS(-0.483808*PI()/180)+(AO93-1338.818)*SIN(-0.483808*PI()/180)</f>
        <v>2.8371570982893171</v>
      </c>
      <c r="AZ93" s="5">
        <f t="shared" ref="AZ93" si="1009">AN93+0.11</f>
        <v>0.115</v>
      </c>
      <c r="BA93" s="5">
        <f t="shared" ref="BA93" si="1010">-(AM93+17.5)*SIN(-0.483808*PI()/180)+(AO93-1338.818)*COS(-0.483808*PI()/180)</f>
        <v>-72.528557774401293</v>
      </c>
      <c r="BB93" s="5">
        <f t="shared" ref="BB93" si="1011">AP93</f>
        <v>0</v>
      </c>
      <c r="BC93" s="5">
        <f t="shared" ref="BC93" si="1012">AQ93-0.483808*PI()/180</f>
        <v>-3.1451758145441371E-2</v>
      </c>
      <c r="BD93" s="5">
        <f t="shared" ref="BD93" si="1013">AR93</f>
        <v>0</v>
      </c>
    </row>
    <row r="94" spans="1:56">
      <c r="A94" t="str">
        <f t="shared" si="858"/>
        <v>PIPE.3262.T10</v>
      </c>
      <c r="B94" t="str">
        <f t="shared" ref="B94" si="1014">IF( H94&gt;0, CONCATENATE(D94,"_",F94,"_",G94,"-",H94),CONCATENATE(D94,"_",F94,"_",G94) )</f>
        <v>SA3_XTD10_PIPE</v>
      </c>
      <c r="C94" s="43" t="s">
        <v>246</v>
      </c>
      <c r="D94" s="44" t="s">
        <v>247</v>
      </c>
      <c r="E94" s="44" t="s">
        <v>250</v>
      </c>
      <c r="F94" s="44" t="s">
        <v>245</v>
      </c>
      <c r="G94" s="44" t="s">
        <v>148</v>
      </c>
      <c r="H94" s="44"/>
      <c r="I94" s="43" t="s">
        <v>290</v>
      </c>
      <c r="J94" s="44" t="s">
        <v>42</v>
      </c>
      <c r="K94" s="44">
        <v>73</v>
      </c>
      <c r="L94" s="43" t="s">
        <v>290</v>
      </c>
      <c r="M94" s="35" t="s">
        <v>42</v>
      </c>
      <c r="N94" s="35" t="s">
        <v>42</v>
      </c>
      <c r="O94" s="38">
        <v>4.1829999999999999E-2</v>
      </c>
      <c r="P94" s="50">
        <v>5.0000000000000001E-3</v>
      </c>
      <c r="Q94" s="38">
        <v>342.30885999999998</v>
      </c>
      <c r="R94" s="38">
        <v>0</v>
      </c>
      <c r="S94" s="38">
        <v>0</v>
      </c>
      <c r="T94" s="38">
        <v>0</v>
      </c>
      <c r="U94" s="5">
        <f t="shared" si="859"/>
        <v>6.8299999999999958E-3</v>
      </c>
      <c r="V94" s="5">
        <f t="shared" si="860"/>
        <v>5.0000000000000001E-3</v>
      </c>
      <c r="W94" s="5">
        <f t="shared" si="922"/>
        <v>342.30885999999998</v>
      </c>
      <c r="X94" s="5">
        <f t="shared" si="923"/>
        <v>0</v>
      </c>
      <c r="Y94" s="5">
        <f t="shared" si="924"/>
        <v>0</v>
      </c>
      <c r="Z94" s="5">
        <f t="shared" si="925"/>
        <v>0</v>
      </c>
      <c r="AA94" s="5">
        <f t="shared" si="926"/>
        <v>4.6267283816296724E-2</v>
      </c>
      <c r="AB94" s="5">
        <f t="shared" si="927"/>
        <v>5.0000000000000001E-3</v>
      </c>
      <c r="AC94" s="5">
        <f t="shared" si="928"/>
        <v>342.30933788845738</v>
      </c>
      <c r="AD94" s="5">
        <f t="shared" si="929"/>
        <v>0</v>
      </c>
      <c r="AE94" s="5">
        <f t="shared" si="930"/>
        <v>-1.7999999999999999E-2</v>
      </c>
      <c r="AF94" s="5">
        <f t="shared" si="931"/>
        <v>0</v>
      </c>
      <c r="AG94" s="5">
        <f t="shared" si="932"/>
        <v>6.6385157410055975E-2</v>
      </c>
      <c r="AH94" s="5">
        <f t="shared" si="933"/>
        <v>5.0000000000000001E-3</v>
      </c>
      <c r="AI94" s="5">
        <f t="shared" si="934"/>
        <v>342.30820104579141</v>
      </c>
      <c r="AJ94" s="5">
        <f t="shared" si="935"/>
        <v>0</v>
      </c>
      <c r="AK94" s="5">
        <f t="shared" si="936"/>
        <v>1.7999999999999999E-2</v>
      </c>
      <c r="AL94" s="5">
        <f t="shared" si="861"/>
        <v>0</v>
      </c>
      <c r="AM94" s="5">
        <f t="shared" si="862"/>
        <v>-15.307790124315428</v>
      </c>
      <c r="AN94" s="5">
        <f t="shared" si="863"/>
        <v>5.0000000000000001E-3</v>
      </c>
      <c r="AO94" s="5">
        <f t="shared" si="864"/>
        <v>1267.1174501073672</v>
      </c>
      <c r="AP94" s="5">
        <f t="shared" si="865"/>
        <v>0</v>
      </c>
      <c r="AQ94" s="5">
        <f t="shared" si="866"/>
        <v>-2.3007715597952647E-2</v>
      </c>
      <c r="AR94" s="5">
        <f t="shared" si="867"/>
        <v>0</v>
      </c>
      <c r="AS94" s="5">
        <f t="shared" si="937"/>
        <v>-15.307790124315428</v>
      </c>
      <c r="AT94" s="5">
        <f t="shared" si="938"/>
        <v>-2.8962535621232433</v>
      </c>
      <c r="AU94" s="5">
        <f t="shared" si="939"/>
        <v>3261.6093674702802</v>
      </c>
      <c r="AV94" s="5">
        <f t="shared" si="940"/>
        <v>3.6499999999999998E-4</v>
      </c>
      <c r="AW94" s="5">
        <f t="shared" si="941"/>
        <v>-2.3007715597952647E-2</v>
      </c>
      <c r="AX94" s="5">
        <f t="shared" si="942"/>
        <v>0</v>
      </c>
      <c r="AY94" s="5">
        <f t="shared" si="943"/>
        <v>2.7975670209693799</v>
      </c>
      <c r="AZ94" s="5">
        <f t="shared" si="944"/>
        <v>0.115</v>
      </c>
      <c r="BA94" s="5">
        <f t="shared" si="945"/>
        <v>-71.679482823246985</v>
      </c>
      <c r="BB94" s="5">
        <f t="shared" si="946"/>
        <v>0</v>
      </c>
      <c r="BC94" s="5">
        <f t="shared" si="947"/>
        <v>-3.1451758145441371E-2</v>
      </c>
      <c r="BD94" s="5">
        <f t="shared" si="948"/>
        <v>0</v>
      </c>
    </row>
    <row r="95" spans="1:56">
      <c r="A95" t="str">
        <f t="shared" ref="A95" si="1015">IF( H95="", CONCATENATE(G95,".",ROUND(AU95,0),".",C95),CONCATENATE(G95,"-",H95,".",ROUND(AU95,0),".",C95))</f>
        <v>PIPE.3262.T10</v>
      </c>
      <c r="B95" t="str">
        <f t="shared" si="368"/>
        <v>SA3_XTD10_PIPE</v>
      </c>
      <c r="C95" s="43" t="s">
        <v>246</v>
      </c>
      <c r="D95" s="44" t="s">
        <v>247</v>
      </c>
      <c r="E95" s="44" t="s">
        <v>250</v>
      </c>
      <c r="F95" s="44" t="s">
        <v>245</v>
      </c>
      <c r="G95" s="44" t="s">
        <v>148</v>
      </c>
      <c r="H95" s="44"/>
      <c r="I95" s="43" t="s">
        <v>291</v>
      </c>
      <c r="J95" s="44" t="s">
        <v>42</v>
      </c>
      <c r="K95" s="44">
        <v>73</v>
      </c>
      <c r="L95" s="43" t="s">
        <v>291</v>
      </c>
      <c r="M95" s="35" t="s">
        <v>42</v>
      </c>
      <c r="N95" s="35" t="s">
        <v>42</v>
      </c>
      <c r="O95" s="38">
        <v>2.9839999999999998E-2</v>
      </c>
      <c r="P95" s="50">
        <v>5.0000000000000001E-3</v>
      </c>
      <c r="Q95" s="38">
        <v>343.10007000000002</v>
      </c>
      <c r="R95" s="38">
        <v>0</v>
      </c>
      <c r="S95" s="38">
        <v>0</v>
      </c>
      <c r="T95" s="38">
        <v>0</v>
      </c>
      <c r="U95" s="5">
        <f t="shared" ref="U95" si="1016">O95-0.035</f>
        <v>-5.1600000000000049E-3</v>
      </c>
      <c r="V95" s="5">
        <f t="shared" ref="V95" si="1017">P95</f>
        <v>5.0000000000000001E-3</v>
      </c>
      <c r="W95" s="5">
        <f t="shared" ref="W95" si="1018">Q95</f>
        <v>343.10007000000002</v>
      </c>
      <c r="X95" s="5">
        <f t="shared" ref="X95" si="1019">R95</f>
        <v>0</v>
      </c>
      <c r="Y95" s="5">
        <f t="shared" ref="Y95" si="1020">S95</f>
        <v>0</v>
      </c>
      <c r="Z95" s="5">
        <f t="shared" ref="Z95" si="1021">T95</f>
        <v>0</v>
      </c>
      <c r="AA95" s="5">
        <f t="shared" ref="AA95" si="1022">U95*COS(-0.018)+(W95-344.5)*SIN(-0.018)</f>
        <v>2.0038215187513787E-2</v>
      </c>
      <c r="AB95" s="5">
        <f t="shared" ref="AB95" si="1023">V95</f>
        <v>5.0000000000000001E-3</v>
      </c>
      <c r="AC95" s="5">
        <f t="shared" ref="AC95" si="1024">-U95*SIN(-0.018)+(W95-344.5)*COS(0.018)+344.5</f>
        <v>343.10020390755221</v>
      </c>
      <c r="AD95" s="5">
        <f t="shared" ref="AD95" si="1025">R95</f>
        <v>0</v>
      </c>
      <c r="AE95" s="5">
        <f t="shared" ref="AE95" si="1026">S95-0.018</f>
        <v>-1.7999999999999999E-2</v>
      </c>
      <c r="AF95" s="5">
        <f t="shared" ref="AF95" si="1027">T95</f>
        <v>0</v>
      </c>
      <c r="AG95" s="5">
        <f t="shared" ref="AG95" si="1028">U95*COS(0.018)+(W95-339)*SIN(0.018)</f>
        <v>6.8638110693951537E-2</v>
      </c>
      <c r="AH95" s="5">
        <f t="shared" ref="AH95" si="1029">V95</f>
        <v>5.0000000000000001E-3</v>
      </c>
      <c r="AI95" s="5">
        <f t="shared" ref="AI95" si="1030">-U95*SIN(0.018)+(W95-339)*COS(0.018)+339</f>
        <v>343.0994986815781</v>
      </c>
      <c r="AJ95" s="5">
        <f t="shared" ref="AJ95" si="1031">R95</f>
        <v>0</v>
      </c>
      <c r="AK95" s="5">
        <f t="shared" ref="AK95" si="1032">S95+0.018</f>
        <v>1.7999999999999999E-2</v>
      </c>
      <c r="AL95" s="5">
        <f t="shared" ref="AL95" si="1033">T95</f>
        <v>0</v>
      </c>
      <c r="AM95" s="5">
        <f t="shared" ref="AM95" si="1034">O95*COS(-1.318245*PI()/180)+(Q95+115.9)*SIN(-1.318245*PI()/180)-4.8082</f>
        <v>-15.337979279615858</v>
      </c>
      <c r="AN95" s="5">
        <f t="shared" ref="AN95" si="1035">P95</f>
        <v>5.0000000000000001E-3</v>
      </c>
      <c r="AO95" s="5">
        <f t="shared" ref="AO95" si="1036">-O95*SIN(-1.318245*PI()/180)+(Q95+115.9)*COS(-1.318245*PI()/180)+809.0289</f>
        <v>1267.9081748629569</v>
      </c>
      <c r="AP95" s="5">
        <f t="shared" ref="AP95" si="1037">R95</f>
        <v>0</v>
      </c>
      <c r="AQ95" s="5">
        <f t="shared" ref="AQ95" si="1038">S95-1.318245*PI()/180</f>
        <v>-2.3007715597952647E-2</v>
      </c>
      <c r="AR95" s="5">
        <f t="shared" ref="AR95" si="1039">T95</f>
        <v>0</v>
      </c>
      <c r="AS95" s="5">
        <f t="shared" ref="AS95" si="1040">AM95</f>
        <v>-15.337979279615858</v>
      </c>
      <c r="AT95" s="5">
        <f t="shared" ref="AT95" si="1041">AN95*COS(0.02092*PI()/180)-AO95*SIN(0.02092*PI()/180)-2.4386</f>
        <v>-2.896542273816495</v>
      </c>
      <c r="AU95" s="5">
        <f t="shared" ref="AU95" si="1042">AN95*SIN(0.02092*PI()/180)+AO95*COS(0.02092*PI()/180)+1994.492</f>
        <v>3262.4000921731622</v>
      </c>
      <c r="AV95" s="5">
        <f t="shared" ref="AV95" si="1043">AP95+0.000365</f>
        <v>3.6499999999999998E-4</v>
      </c>
      <c r="AW95" s="5">
        <f t="shared" ref="AW95" si="1044">AQ95</f>
        <v>-2.3007715597952647E-2</v>
      </c>
      <c r="AX95" s="5">
        <f t="shared" ref="AX95" si="1045">AR95</f>
        <v>0</v>
      </c>
      <c r="AY95" s="5">
        <f t="shared" ref="AY95" si="1046">(AM95+17.5)*COS(-0.483808*PI()/180)+(AO95-1338.818)*SIN(-0.483808*PI()/180)</f>
        <v>2.7607021078001521</v>
      </c>
      <c r="AZ95" s="5">
        <f t="shared" ref="AZ95" si="1047">AN95+0.11</f>
        <v>0.115</v>
      </c>
      <c r="BA95" s="5">
        <f t="shared" ref="BA95" si="1048">-(AM95+17.5)*SIN(-0.483808*PI()/180)+(AO95-1338.818)*COS(-0.483808*PI()/180)</f>
        <v>-70.889041173042983</v>
      </c>
      <c r="BB95" s="5">
        <f t="shared" ref="BB95" si="1049">AP95</f>
        <v>0</v>
      </c>
      <c r="BC95" s="5">
        <f t="shared" ref="BC95" si="1050">AQ95-0.483808*PI()/180</f>
        <v>-3.1451758145441371E-2</v>
      </c>
      <c r="BD95" s="5">
        <f t="shared" ref="BD95" si="1051">AR95</f>
        <v>0</v>
      </c>
    </row>
    <row r="96" spans="1:56">
      <c r="A96" s="51" t="str">
        <f t="shared" si="858"/>
        <v>MIRR.3264.T10</v>
      </c>
      <c r="B96" t="str">
        <f t="shared" si="368"/>
        <v>SA3_XTD10_MIRR</v>
      </c>
      <c r="C96" s="43" t="s">
        <v>246</v>
      </c>
      <c r="D96" s="44" t="s">
        <v>247</v>
      </c>
      <c r="E96" s="44" t="s">
        <v>245</v>
      </c>
      <c r="F96" s="44" t="s">
        <v>245</v>
      </c>
      <c r="G96" s="44" t="s">
        <v>81</v>
      </c>
      <c r="H96" s="44"/>
      <c r="I96" s="43" t="s">
        <v>230</v>
      </c>
      <c r="J96" s="44" t="s">
        <v>42</v>
      </c>
      <c r="K96" s="44">
        <v>73</v>
      </c>
      <c r="L96" s="43" t="s">
        <v>230</v>
      </c>
      <c r="M96" s="35" t="s">
        <v>42</v>
      </c>
      <c r="N96" s="35" t="s">
        <v>42</v>
      </c>
      <c r="O96" s="49">
        <v>0.02</v>
      </c>
      <c r="P96" s="50">
        <v>5.0000000000000001E-3</v>
      </c>
      <c r="Q96" s="38">
        <v>344.5</v>
      </c>
      <c r="R96" s="38">
        <v>0</v>
      </c>
      <c r="S96" s="38">
        <v>0</v>
      </c>
      <c r="T96" s="38">
        <v>0</v>
      </c>
      <c r="U96" s="5">
        <f t="shared" si="859"/>
        <v>-1.5000000000000003E-2</v>
      </c>
      <c r="V96" s="5">
        <f t="shared" si="860"/>
        <v>5.0000000000000001E-3</v>
      </c>
      <c r="W96" s="5">
        <f t="shared" si="922"/>
        <v>344.5</v>
      </c>
      <c r="X96" s="5">
        <f t="shared" si="923"/>
        <v>0</v>
      </c>
      <c r="Y96" s="5">
        <f t="shared" si="924"/>
        <v>0</v>
      </c>
      <c r="Z96" s="5">
        <f t="shared" si="925"/>
        <v>0</v>
      </c>
      <c r="AA96" s="5">
        <f t="shared" si="926"/>
        <v>-1.4997570065609294E-2</v>
      </c>
      <c r="AB96" s="5">
        <f t="shared" si="927"/>
        <v>5.0000000000000001E-3</v>
      </c>
      <c r="AC96" s="5">
        <f t="shared" si="928"/>
        <v>344.49973001457977</v>
      </c>
      <c r="AD96" s="5">
        <f t="shared" si="929"/>
        <v>0</v>
      </c>
      <c r="AE96" s="5">
        <f t="shared" si="930"/>
        <v>-1.7999999999999999E-2</v>
      </c>
      <c r="AF96" s="5">
        <f t="shared" si="931"/>
        <v>0</v>
      </c>
      <c r="AG96" s="5">
        <f t="shared" si="932"/>
        <v>8.3997084020995219E-2</v>
      </c>
      <c r="AH96" s="5">
        <f t="shared" si="933"/>
        <v>5.0000000000000001E-3</v>
      </c>
      <c r="AI96" s="5">
        <f t="shared" si="934"/>
        <v>344.49937900947697</v>
      </c>
      <c r="AJ96" s="5">
        <f t="shared" si="935"/>
        <v>0</v>
      </c>
      <c r="AK96" s="5">
        <f t="shared" si="936"/>
        <v>1.7999999999999999E-2</v>
      </c>
      <c r="AL96" s="5">
        <f t="shared" si="861"/>
        <v>0</v>
      </c>
      <c r="AM96" s="5">
        <f t="shared" si="862"/>
        <v>-15.380023024993893</v>
      </c>
      <c r="AN96" s="5">
        <f t="shared" si="863"/>
        <v>5.0000000000000001E-3</v>
      </c>
      <c r="AO96" s="5">
        <f t="shared" si="864"/>
        <v>1269.3075079733972</v>
      </c>
      <c r="AP96" s="5">
        <f t="shared" si="865"/>
        <v>0</v>
      </c>
      <c r="AQ96" s="5">
        <f t="shared" si="866"/>
        <v>-2.3007715597952647E-2</v>
      </c>
      <c r="AR96" s="5">
        <f t="shared" si="867"/>
        <v>0</v>
      </c>
      <c r="AS96" s="5">
        <f t="shared" si="937"/>
        <v>-15.380023024993893</v>
      </c>
      <c r="AT96" s="5">
        <f t="shared" si="938"/>
        <v>-2.8970532023398299</v>
      </c>
      <c r="AU96" s="5">
        <f t="shared" si="939"/>
        <v>3263.7994251903265</v>
      </c>
      <c r="AV96" s="5">
        <f t="shared" si="940"/>
        <v>3.6499999999999998E-4</v>
      </c>
      <c r="AW96" s="5">
        <f t="shared" si="941"/>
        <v>-2.3007715597952647E-2</v>
      </c>
      <c r="AX96" s="5">
        <f t="shared" si="942"/>
        <v>0</v>
      </c>
      <c r="AY96" s="5">
        <f t="shared" si="943"/>
        <v>2.7068439734060079</v>
      </c>
      <c r="AZ96" s="5">
        <f t="shared" si="944"/>
        <v>0.115</v>
      </c>
      <c r="BA96" s="5">
        <f t="shared" si="945"/>
        <v>-69.490112964785197</v>
      </c>
      <c r="BB96" s="5">
        <f t="shared" si="946"/>
        <v>0</v>
      </c>
      <c r="BC96" s="5">
        <f t="shared" si="947"/>
        <v>-3.1451758145441371E-2</v>
      </c>
      <c r="BD96" s="5">
        <f t="shared" si="948"/>
        <v>0</v>
      </c>
    </row>
    <row r="97" spans="1:56">
      <c r="A97" s="51" t="str">
        <f t="shared" si="858"/>
        <v>STARTm.3265.T10</v>
      </c>
      <c r="B97" t="str">
        <f t="shared" si="368"/>
        <v>SA3_XTD10_STARTm</v>
      </c>
      <c r="C97" s="43" t="s">
        <v>246</v>
      </c>
      <c r="D97" s="44" t="s">
        <v>247</v>
      </c>
      <c r="E97" s="44" t="s">
        <v>245</v>
      </c>
      <c r="F97" s="44" t="s">
        <v>245</v>
      </c>
      <c r="G97" s="44" t="s">
        <v>251</v>
      </c>
      <c r="H97" s="44"/>
      <c r="I97" s="43" t="s">
        <v>231</v>
      </c>
      <c r="J97" s="44" t="s">
        <v>42</v>
      </c>
      <c r="K97" s="44">
        <v>73</v>
      </c>
      <c r="L97" s="43" t="s">
        <v>231</v>
      </c>
      <c r="M97" s="35" t="s">
        <v>42</v>
      </c>
      <c r="N97" s="35" t="s">
        <v>42</v>
      </c>
      <c r="O97" s="49">
        <v>0.02</v>
      </c>
      <c r="P97" s="50">
        <v>5.0000000000000001E-3</v>
      </c>
      <c r="Q97" s="38">
        <v>345.55</v>
      </c>
      <c r="R97" s="38">
        <v>0</v>
      </c>
      <c r="S97" s="38">
        <v>0</v>
      </c>
      <c r="T97" s="38">
        <v>0</v>
      </c>
      <c r="U97" s="5">
        <f t="shared" si="859"/>
        <v>-1.5000000000000003E-2</v>
      </c>
      <c r="V97" s="5">
        <f t="shared" si="860"/>
        <v>5.0000000000000001E-3</v>
      </c>
      <c r="W97" s="5">
        <f t="shared" si="922"/>
        <v>345.55</v>
      </c>
      <c r="X97" s="5">
        <f t="shared" si="923"/>
        <v>0</v>
      </c>
      <c r="Y97" s="5">
        <f t="shared" si="924"/>
        <v>0</v>
      </c>
      <c r="Z97" s="5">
        <f t="shared" si="925"/>
        <v>0</v>
      </c>
      <c r="AA97" s="5">
        <f t="shared" si="926"/>
        <v>-3.3896549482143087E-2</v>
      </c>
      <c r="AB97" s="5">
        <f t="shared" si="927"/>
        <v>5.0000000000000001E-3</v>
      </c>
      <c r="AC97" s="5">
        <f t="shared" si="928"/>
        <v>345.54955991917245</v>
      </c>
      <c r="AD97" s="5">
        <f t="shared" si="929"/>
        <v>0</v>
      </c>
      <c r="AE97" s="5">
        <f t="shared" si="930"/>
        <v>-1.7999999999999999E-2</v>
      </c>
      <c r="AF97" s="5">
        <f t="shared" si="931"/>
        <v>0</v>
      </c>
      <c r="AG97" s="5">
        <f t="shared" si="932"/>
        <v>0.10289606343752901</v>
      </c>
      <c r="AH97" s="5">
        <f t="shared" si="933"/>
        <v>5.0000000000000001E-3</v>
      </c>
      <c r="AI97" s="5">
        <f t="shared" si="934"/>
        <v>345.54920891406965</v>
      </c>
      <c r="AJ97" s="5">
        <f t="shared" si="935"/>
        <v>0</v>
      </c>
      <c r="AK97" s="5">
        <f t="shared" si="936"/>
        <v>1.7999999999999999E-2</v>
      </c>
      <c r="AL97" s="5">
        <f t="shared" si="861"/>
        <v>0</v>
      </c>
      <c r="AM97" s="5">
        <f t="shared" si="862"/>
        <v>-15.40417899505962</v>
      </c>
      <c r="AN97" s="5">
        <f t="shared" si="863"/>
        <v>5.0000000000000001E-3</v>
      </c>
      <c r="AO97" s="5">
        <f t="shared" si="864"/>
        <v>1270.3572300742935</v>
      </c>
      <c r="AP97" s="5">
        <f t="shared" si="865"/>
        <v>0</v>
      </c>
      <c r="AQ97" s="5">
        <f t="shared" si="866"/>
        <v>-2.3007715597952647E-2</v>
      </c>
      <c r="AR97" s="5">
        <f t="shared" si="867"/>
        <v>0</v>
      </c>
      <c r="AS97" s="5">
        <f t="shared" si="937"/>
        <v>-15.40417899505962</v>
      </c>
      <c r="AT97" s="5">
        <f t="shared" si="938"/>
        <v>-2.8974364798874861</v>
      </c>
      <c r="AU97" s="5">
        <f t="shared" si="939"/>
        <v>3264.8491472212513</v>
      </c>
      <c r="AV97" s="5">
        <f t="shared" si="940"/>
        <v>3.6499999999999998E-4</v>
      </c>
      <c r="AW97" s="5">
        <f t="shared" si="941"/>
        <v>-2.3007715597952647E-2</v>
      </c>
      <c r="AX97" s="5">
        <f t="shared" si="942"/>
        <v>0</v>
      </c>
      <c r="AY97" s="5">
        <f t="shared" si="943"/>
        <v>2.6738250717699068</v>
      </c>
      <c r="AZ97" s="5">
        <f t="shared" si="944"/>
        <v>0.115</v>
      </c>
      <c r="BA97" s="5">
        <f t="shared" si="945"/>
        <v>-68.440632258847813</v>
      </c>
      <c r="BB97" s="5">
        <f t="shared" si="946"/>
        <v>0</v>
      </c>
      <c r="BC97" s="5">
        <f t="shared" si="947"/>
        <v>-3.1451758145441371E-2</v>
      </c>
      <c r="BD97" s="5">
        <f t="shared" si="948"/>
        <v>0</v>
      </c>
    </row>
    <row r="98" spans="1:56">
      <c r="A98" s="51" t="str">
        <f t="shared" si="858"/>
        <v>IMG.3266.T10</v>
      </c>
      <c r="B98" t="str">
        <f t="shared" si="368"/>
        <v>SA3_XTD10_IMG</v>
      </c>
      <c r="C98" s="43" t="s">
        <v>246</v>
      </c>
      <c r="D98" s="44" t="s">
        <v>247</v>
      </c>
      <c r="E98" s="44" t="s">
        <v>245</v>
      </c>
      <c r="F98" s="44" t="s">
        <v>245</v>
      </c>
      <c r="G98" s="44" t="s">
        <v>272</v>
      </c>
      <c r="H98" s="44"/>
      <c r="I98" s="43" t="s">
        <v>232</v>
      </c>
      <c r="J98" s="44" t="s">
        <v>42</v>
      </c>
      <c r="K98" s="44">
        <v>74</v>
      </c>
      <c r="L98" s="43" t="s">
        <v>232</v>
      </c>
      <c r="M98" s="35" t="s">
        <v>42</v>
      </c>
      <c r="N98" s="35" t="s">
        <v>42</v>
      </c>
      <c r="O98" s="38">
        <v>0</v>
      </c>
      <c r="P98" s="50">
        <v>5.0000000000000001E-3</v>
      </c>
      <c r="Q98" s="38">
        <v>346.3</v>
      </c>
      <c r="R98" s="38">
        <v>0</v>
      </c>
      <c r="S98" s="38">
        <v>0</v>
      </c>
      <c r="T98" s="38">
        <v>0</v>
      </c>
      <c r="U98" s="5">
        <f t="shared" si="859"/>
        <v>-3.5000000000000003E-2</v>
      </c>
      <c r="V98" s="5">
        <f t="shared" si="860"/>
        <v>5.0000000000000001E-3</v>
      </c>
      <c r="W98" s="5">
        <f t="shared" si="922"/>
        <v>346.3</v>
      </c>
      <c r="X98" s="5">
        <f t="shared" si="923"/>
        <v>0</v>
      </c>
      <c r="Y98" s="5">
        <f t="shared" si="924"/>
        <v>0</v>
      </c>
      <c r="Z98" s="5">
        <f t="shared" si="925"/>
        <v>0</v>
      </c>
      <c r="AA98" s="5">
        <f t="shared" si="926"/>
        <v>-6.7392580581431855E-2</v>
      </c>
      <c r="AB98" s="5">
        <f t="shared" si="927"/>
        <v>5.0000000000000001E-3</v>
      </c>
      <c r="AC98" s="5">
        <f t="shared" si="928"/>
        <v>346.29907844189256</v>
      </c>
      <c r="AD98" s="5">
        <f t="shared" si="929"/>
        <v>0</v>
      </c>
      <c r="AE98" s="5">
        <f t="shared" si="930"/>
        <v>-1.7999999999999999E-2</v>
      </c>
      <c r="AF98" s="5">
        <f t="shared" si="931"/>
        <v>0</v>
      </c>
      <c r="AG98" s="5">
        <f t="shared" si="932"/>
        <v>9.6398574361859682E-2</v>
      </c>
      <c r="AH98" s="5">
        <f t="shared" si="933"/>
        <v>5.0000000000000001E-3</v>
      </c>
      <c r="AI98" s="5">
        <f t="shared" si="934"/>
        <v>346.2994473979104</v>
      </c>
      <c r="AJ98" s="5">
        <f t="shared" si="935"/>
        <v>0</v>
      </c>
      <c r="AK98" s="5">
        <f t="shared" si="936"/>
        <v>1.7999999999999999E-2</v>
      </c>
      <c r="AL98" s="5">
        <f t="shared" si="861"/>
        <v>0</v>
      </c>
      <c r="AM98" s="5">
        <f t="shared" si="862"/>
        <v>-15.441427966076024</v>
      </c>
      <c r="AN98" s="5">
        <f t="shared" si="863"/>
        <v>5.0000000000000001E-3</v>
      </c>
      <c r="AO98" s="5">
        <f t="shared" si="864"/>
        <v>1271.1065714612182</v>
      </c>
      <c r="AP98" s="5">
        <f t="shared" si="865"/>
        <v>0</v>
      </c>
      <c r="AQ98" s="5">
        <f t="shared" si="866"/>
        <v>-2.3007715597952647E-2</v>
      </c>
      <c r="AR98" s="5">
        <f t="shared" si="867"/>
        <v>0</v>
      </c>
      <c r="AS98" s="5">
        <f t="shared" si="937"/>
        <v>-15.441427966076024</v>
      </c>
      <c r="AT98" s="5">
        <f t="shared" si="938"/>
        <v>-2.8977100815663421</v>
      </c>
      <c r="AU98" s="5">
        <f t="shared" si="939"/>
        <v>3265.598488558227</v>
      </c>
      <c r="AV98" s="5">
        <f t="shared" si="940"/>
        <v>3.6499999999999998E-4</v>
      </c>
      <c r="AW98" s="5">
        <f t="shared" si="941"/>
        <v>-2.3007715597952647E-2</v>
      </c>
      <c r="AX98" s="5">
        <f t="shared" si="942"/>
        <v>0</v>
      </c>
      <c r="AY98" s="5">
        <f t="shared" si="943"/>
        <v>2.6302500333453129</v>
      </c>
      <c r="AZ98" s="5">
        <f t="shared" si="944"/>
        <v>0.115</v>
      </c>
      <c r="BA98" s="5">
        <f t="shared" si="945"/>
        <v>-67.691632114638011</v>
      </c>
      <c r="BB98" s="5">
        <f t="shared" si="946"/>
        <v>0</v>
      </c>
      <c r="BC98" s="5">
        <f t="shared" si="947"/>
        <v>-3.1451758145441371E-2</v>
      </c>
      <c r="BD98" s="5">
        <f t="shared" si="948"/>
        <v>0</v>
      </c>
    </row>
    <row r="99" spans="1:56">
      <c r="A99" s="51" t="str">
        <f t="shared" si="858"/>
        <v>ENDm.3266.T10</v>
      </c>
      <c r="B99" t="str">
        <f t="shared" si="368"/>
        <v>SA3_XTD10_ENDm</v>
      </c>
      <c r="C99" s="43" t="s">
        <v>246</v>
      </c>
      <c r="D99" s="44" t="s">
        <v>247</v>
      </c>
      <c r="E99" s="44" t="s">
        <v>245</v>
      </c>
      <c r="F99" s="44" t="s">
        <v>245</v>
      </c>
      <c r="G99" s="44" t="s">
        <v>252</v>
      </c>
      <c r="H99" s="44"/>
      <c r="I99" s="43" t="s">
        <v>233</v>
      </c>
      <c r="J99" s="44" t="s">
        <v>42</v>
      </c>
      <c r="K99" s="44">
        <v>73</v>
      </c>
      <c r="L99" s="43" t="s">
        <v>233</v>
      </c>
      <c r="M99" s="35" t="s">
        <v>42</v>
      </c>
      <c r="N99" s="35" t="s">
        <v>42</v>
      </c>
      <c r="O99" s="38">
        <v>0</v>
      </c>
      <c r="P99" s="50">
        <v>5.0000000000000001E-3</v>
      </c>
      <c r="Q99" s="38">
        <v>347.05</v>
      </c>
      <c r="R99" s="38">
        <v>0</v>
      </c>
      <c r="S99" s="38">
        <v>0</v>
      </c>
      <c r="T99" s="38">
        <v>0</v>
      </c>
      <c r="U99" s="5">
        <f t="shared" si="859"/>
        <v>-3.5000000000000003E-2</v>
      </c>
      <c r="V99" s="5">
        <f t="shared" si="860"/>
        <v>5.0000000000000001E-3</v>
      </c>
      <c r="W99" s="5">
        <f t="shared" si="922"/>
        <v>347.05</v>
      </c>
      <c r="X99" s="5">
        <f t="shared" si="923"/>
        <v>0</v>
      </c>
      <c r="Y99" s="5">
        <f t="shared" si="924"/>
        <v>0</v>
      </c>
      <c r="Z99" s="5">
        <f t="shared" si="925"/>
        <v>0</v>
      </c>
      <c r="AA99" s="5">
        <f t="shared" si="926"/>
        <v>-8.0891851593241554E-2</v>
      </c>
      <c r="AB99" s="5">
        <f t="shared" si="927"/>
        <v>5.0000000000000001E-3</v>
      </c>
      <c r="AC99" s="5">
        <f t="shared" si="928"/>
        <v>347.04895694517302</v>
      </c>
      <c r="AD99" s="5">
        <f t="shared" si="929"/>
        <v>0</v>
      </c>
      <c r="AE99" s="5">
        <f t="shared" si="930"/>
        <v>-1.7999999999999999E-2</v>
      </c>
      <c r="AF99" s="5">
        <f t="shared" si="931"/>
        <v>0</v>
      </c>
      <c r="AG99" s="5">
        <f t="shared" si="932"/>
        <v>0.10989784537366938</v>
      </c>
      <c r="AH99" s="5">
        <f t="shared" si="933"/>
        <v>5.0000000000000001E-3</v>
      </c>
      <c r="AI99" s="5">
        <f t="shared" si="934"/>
        <v>347.04932590119085</v>
      </c>
      <c r="AJ99" s="5">
        <f t="shared" si="935"/>
        <v>0</v>
      </c>
      <c r="AK99" s="5">
        <f t="shared" si="936"/>
        <v>1.7999999999999999E-2</v>
      </c>
      <c r="AL99" s="5">
        <f t="shared" si="861"/>
        <v>0</v>
      </c>
      <c r="AM99" s="5">
        <f t="shared" si="862"/>
        <v>-15.458682230408687</v>
      </c>
      <c r="AN99" s="5">
        <f t="shared" si="863"/>
        <v>5.0000000000000001E-3</v>
      </c>
      <c r="AO99" s="5">
        <f t="shared" si="864"/>
        <v>1271.8563729618586</v>
      </c>
      <c r="AP99" s="5">
        <f t="shared" si="865"/>
        <v>0</v>
      </c>
      <c r="AQ99" s="5">
        <f t="shared" si="866"/>
        <v>-2.3007715597952647E-2</v>
      </c>
      <c r="AR99" s="5">
        <f t="shared" si="867"/>
        <v>0</v>
      </c>
      <c r="AS99" s="5">
        <f t="shared" si="937"/>
        <v>-15.458682230408687</v>
      </c>
      <c r="AT99" s="5">
        <f t="shared" si="938"/>
        <v>-2.8979838512432394</v>
      </c>
      <c r="AU99" s="5">
        <f t="shared" si="939"/>
        <v>3266.3482900088875</v>
      </c>
      <c r="AV99" s="5">
        <f t="shared" si="940"/>
        <v>3.6499999999999998E-4</v>
      </c>
      <c r="AW99" s="5">
        <f t="shared" si="941"/>
        <v>-2.3007715597952647E-2</v>
      </c>
      <c r="AX99" s="5">
        <f t="shared" si="942"/>
        <v>0</v>
      </c>
      <c r="AY99" s="5">
        <f t="shared" si="943"/>
        <v>2.6066651036052386</v>
      </c>
      <c r="AZ99" s="5">
        <f t="shared" si="944"/>
        <v>0.115</v>
      </c>
      <c r="BA99" s="5">
        <f t="shared" si="945"/>
        <v>-66.942003038968309</v>
      </c>
      <c r="BB99" s="5">
        <f t="shared" si="946"/>
        <v>0</v>
      </c>
      <c r="BC99" s="5">
        <f t="shared" si="947"/>
        <v>-3.1451758145441371E-2</v>
      </c>
      <c r="BD99" s="5">
        <f t="shared" si="948"/>
        <v>0</v>
      </c>
    </row>
    <row r="100" spans="1:56">
      <c r="A100" t="str">
        <f t="shared" si="858"/>
        <v>SEP-1.3267.T10</v>
      </c>
      <c r="B100" t="str">
        <f t="shared" si="368"/>
        <v>SA3_XTD10_SEP-1</v>
      </c>
      <c r="C100" s="43" t="s">
        <v>246</v>
      </c>
      <c r="D100" s="44" t="s">
        <v>247</v>
      </c>
      <c r="E100" s="44" t="s">
        <v>245</v>
      </c>
      <c r="F100" s="44" t="s">
        <v>245</v>
      </c>
      <c r="G100" s="44" t="s">
        <v>139</v>
      </c>
      <c r="H100" s="44">
        <v>1</v>
      </c>
      <c r="I100" s="43" t="s">
        <v>234</v>
      </c>
      <c r="J100" s="44" t="s">
        <v>42</v>
      </c>
      <c r="K100" s="44">
        <v>73</v>
      </c>
      <c r="L100" s="43" t="s">
        <v>234</v>
      </c>
      <c r="M100" s="35" t="s">
        <v>42</v>
      </c>
      <c r="N100" s="35" t="s">
        <v>42</v>
      </c>
      <c r="O100" s="38">
        <v>0</v>
      </c>
      <c r="P100" s="50">
        <v>5.0000000000000001E-3</v>
      </c>
      <c r="Q100" s="38">
        <v>348.05</v>
      </c>
      <c r="R100" s="38">
        <v>0</v>
      </c>
      <c r="S100" s="38">
        <v>0</v>
      </c>
      <c r="T100" s="38">
        <v>0</v>
      </c>
      <c r="U100" s="5">
        <f t="shared" si="859"/>
        <v>-3.5000000000000003E-2</v>
      </c>
      <c r="V100" s="5">
        <f t="shared" si="860"/>
        <v>5.0000000000000001E-3</v>
      </c>
      <c r="W100" s="5">
        <f t="shared" ref="W100:W126" si="1052">Q100</f>
        <v>348.05</v>
      </c>
      <c r="X100" s="5">
        <f t="shared" ref="X100:X126" si="1053">R100</f>
        <v>0</v>
      </c>
      <c r="Y100" s="5">
        <f t="shared" ref="Y100:Y126" si="1054">S100</f>
        <v>0</v>
      </c>
      <c r="Z100" s="5">
        <f t="shared" ref="Z100:Z126" si="1055">T100</f>
        <v>0</v>
      </c>
      <c r="AA100" s="5">
        <f t="shared" si="80"/>
        <v>-9.8890879608987833E-2</v>
      </c>
      <c r="AB100" s="5">
        <f t="shared" ref="AB100:AB126" si="1056">V100</f>
        <v>5.0000000000000001E-3</v>
      </c>
      <c r="AC100" s="5">
        <f t="shared" si="82"/>
        <v>348.04879494954702</v>
      </c>
      <c r="AD100" s="5">
        <f t="shared" ref="AD100:AD126" si="1057">R100</f>
        <v>0</v>
      </c>
      <c r="AE100" s="5">
        <f t="shared" ref="AE100:AE126" si="1058">S100-0.018</f>
        <v>-1.7999999999999999E-2</v>
      </c>
      <c r="AF100" s="5">
        <f t="shared" ref="AF100:AF126" si="1059">T100</f>
        <v>0</v>
      </c>
      <c r="AG100" s="5">
        <f t="shared" si="86"/>
        <v>0.12789687338941563</v>
      </c>
      <c r="AH100" s="5">
        <f t="shared" ref="AH100:AH126" si="1060">V100</f>
        <v>5.0000000000000001E-3</v>
      </c>
      <c r="AI100" s="5">
        <f t="shared" si="88"/>
        <v>348.04916390556485</v>
      </c>
      <c r="AJ100" s="5">
        <f t="shared" ref="AJ100:AJ126" si="1061">R100</f>
        <v>0</v>
      </c>
      <c r="AK100" s="5">
        <f t="shared" ref="AK100:AK126" si="1062">S100+0.018</f>
        <v>1.7999999999999999E-2</v>
      </c>
      <c r="AL100" s="5">
        <f t="shared" si="861"/>
        <v>0</v>
      </c>
      <c r="AM100" s="5">
        <f t="shared" si="862"/>
        <v>-15.481687916185571</v>
      </c>
      <c r="AN100" s="5">
        <f t="shared" si="863"/>
        <v>5.0000000000000001E-3</v>
      </c>
      <c r="AO100" s="5">
        <f t="shared" si="864"/>
        <v>1272.8561082960455</v>
      </c>
      <c r="AP100" s="5">
        <f t="shared" si="865"/>
        <v>0</v>
      </c>
      <c r="AQ100" s="5">
        <f t="shared" si="866"/>
        <v>-2.3007715597952647E-2</v>
      </c>
      <c r="AR100" s="5">
        <f t="shared" si="867"/>
        <v>0</v>
      </c>
      <c r="AS100" s="5">
        <f t="shared" ref="AS100:AS126" si="1063">AM100</f>
        <v>-15.481687916185571</v>
      </c>
      <c r="AT100" s="5">
        <f t="shared" ref="AT100:AT126" si="1064">AN100*COS(0.02092*PI()/180)-AO100*SIN(0.02092*PI()/180)-2.4386</f>
        <v>-2.8983488774791022</v>
      </c>
      <c r="AU100" s="5">
        <f t="shared" ref="AU100:AU126" si="1065">AN100*SIN(0.02092*PI()/180)+AO100*COS(0.02092*PI()/180)+1994.492</f>
        <v>3267.3480252764348</v>
      </c>
      <c r="AV100" s="5">
        <f t="shared" ref="AV100:AV126" si="1066">AP100+0.000365</f>
        <v>3.6499999999999998E-4</v>
      </c>
      <c r="AW100" s="5">
        <f t="shared" ref="AW100:AW126" si="1067">AQ100</f>
        <v>-2.3007715597952647E-2</v>
      </c>
      <c r="AX100" s="5">
        <f t="shared" ref="AX100:AX126" si="1068">AR100</f>
        <v>0</v>
      </c>
      <c r="AY100" s="5">
        <f t="shared" ref="AY100:AY126" si="1069">(AM100+17.5)*COS(-0.483808*PI()/180)+(AO100-1338.818)*SIN(-0.483808*PI()/180)</f>
        <v>2.5752185306184767</v>
      </c>
      <c r="AZ100" s="5">
        <f t="shared" ref="AZ100:AZ126" si="1070">AN100+0.11</f>
        <v>0.115</v>
      </c>
      <c r="BA100" s="5">
        <f t="shared" ref="BA100:BA126" si="1071">-(AM100+17.5)*SIN(-0.483808*PI()/180)+(AO100-1338.818)*COS(-0.483808*PI()/180)</f>
        <v>-65.942497604742371</v>
      </c>
      <c r="BB100" s="5">
        <f t="shared" ref="BB100:BB126" si="1072">AP100</f>
        <v>0</v>
      </c>
      <c r="BC100" s="5">
        <f t="shared" ref="BC100:BC126" si="1073">AQ100-0.483808*PI()/180</f>
        <v>-3.1451758145441371E-2</v>
      </c>
      <c r="BD100" s="5">
        <f t="shared" ref="BD100:BD126" si="1074">AR100</f>
        <v>0</v>
      </c>
    </row>
    <row r="101" spans="1:56">
      <c r="A101" t="str">
        <f t="shared" si="858"/>
        <v>PIPE.3271.T10</v>
      </c>
      <c r="B101" t="str">
        <f t="shared" ref="B101" si="1075">IF( H101&gt;0, CONCATENATE(D101,"_",F101,"_",G101,"-",H101),CONCATENATE(D101,"_",F101,"_",G101) )</f>
        <v>SA3_XTD10_PIPE</v>
      </c>
      <c r="C101" s="43" t="s">
        <v>246</v>
      </c>
      <c r="D101" s="44" t="s">
        <v>247</v>
      </c>
      <c r="E101" s="44" t="s">
        <v>250</v>
      </c>
      <c r="F101" s="44" t="s">
        <v>245</v>
      </c>
      <c r="G101" s="44" t="s">
        <v>148</v>
      </c>
      <c r="H101" s="44"/>
      <c r="I101" s="43" t="s">
        <v>289</v>
      </c>
      <c r="J101" s="44" t="s">
        <v>42</v>
      </c>
      <c r="K101" s="44">
        <v>73</v>
      </c>
      <c r="L101" s="43" t="s">
        <v>289</v>
      </c>
      <c r="M101" s="35" t="s">
        <v>42</v>
      </c>
      <c r="N101" s="35" t="s">
        <v>42</v>
      </c>
      <c r="O101" s="38">
        <v>0.12095</v>
      </c>
      <c r="P101" s="50">
        <v>5.0000000000000001E-3</v>
      </c>
      <c r="Q101" s="38">
        <v>351.76484000000005</v>
      </c>
      <c r="R101" s="38">
        <v>0</v>
      </c>
      <c r="S101" s="38">
        <v>0</v>
      </c>
      <c r="T101" s="38">
        <v>0</v>
      </c>
      <c r="U101" s="5">
        <f t="shared" si="859"/>
        <v>8.5949999999999999E-2</v>
      </c>
      <c r="V101" s="5">
        <f t="shared" si="860"/>
        <v>5.0000000000000001E-3</v>
      </c>
      <c r="W101" s="5">
        <f t="shared" si="1052"/>
        <v>351.76484000000005</v>
      </c>
      <c r="X101" s="5">
        <f t="shared" si="1053"/>
        <v>0</v>
      </c>
      <c r="Y101" s="5">
        <f t="shared" si="1054"/>
        <v>0</v>
      </c>
      <c r="Z101" s="5">
        <f t="shared" si="1055"/>
        <v>0</v>
      </c>
      <c r="AA101" s="5">
        <f t="shared" si="80"/>
        <v>-4.4823982213973809E-2</v>
      </c>
      <c r="AB101" s="5">
        <f t="shared" si="1056"/>
        <v>5.0000000000000001E-3</v>
      </c>
      <c r="AC101" s="5">
        <f t="shared" si="82"/>
        <v>351.76521014415408</v>
      </c>
      <c r="AD101" s="5">
        <f t="shared" si="1057"/>
        <v>0</v>
      </c>
      <c r="AE101" s="5">
        <f t="shared" si="1058"/>
        <v>-1.7999999999999999E-2</v>
      </c>
      <c r="AF101" s="5">
        <f t="shared" si="1059"/>
        <v>0</v>
      </c>
      <c r="AG101" s="5">
        <f t="shared" si="86"/>
        <v>0.3156907892524608</v>
      </c>
      <c r="AH101" s="5">
        <f t="shared" si="1060"/>
        <v>5.0000000000000001E-3</v>
      </c>
      <c r="AI101" s="5">
        <f t="shared" si="88"/>
        <v>351.76122513529492</v>
      </c>
      <c r="AJ101" s="5">
        <f t="shared" si="1061"/>
        <v>0</v>
      </c>
      <c r="AK101" s="5">
        <f t="shared" si="1062"/>
        <v>1.7999999999999999E-2</v>
      </c>
      <c r="AL101" s="5">
        <f t="shared" si="861"/>
        <v>0</v>
      </c>
      <c r="AM101" s="5">
        <f t="shared" si="862"/>
        <v>-15.446232369267058</v>
      </c>
      <c r="AN101" s="5">
        <f t="shared" si="863"/>
        <v>5.0000000000000001E-3</v>
      </c>
      <c r="AO101" s="5">
        <f t="shared" si="864"/>
        <v>1276.5727476425914</v>
      </c>
      <c r="AP101" s="5">
        <f t="shared" si="865"/>
        <v>0</v>
      </c>
      <c r="AQ101" s="5">
        <f t="shared" si="866"/>
        <v>-2.3007715597952647E-2</v>
      </c>
      <c r="AR101" s="5">
        <f t="shared" si="867"/>
        <v>0</v>
      </c>
      <c r="AS101" s="5">
        <f t="shared" si="1063"/>
        <v>-15.446232369267058</v>
      </c>
      <c r="AT101" s="5">
        <f t="shared" si="1064"/>
        <v>-2.8997059075092881</v>
      </c>
      <c r="AU101" s="5">
        <f t="shared" si="1065"/>
        <v>3271.0646643752393</v>
      </c>
      <c r="AV101" s="5">
        <f t="shared" si="1066"/>
        <v>3.6499999999999998E-4</v>
      </c>
      <c r="AW101" s="5">
        <f t="shared" si="1067"/>
        <v>-2.3007715597952647E-2</v>
      </c>
      <c r="AX101" s="5">
        <f t="shared" si="1068"/>
        <v>0</v>
      </c>
      <c r="AY101" s="5">
        <f t="shared" si="1069"/>
        <v>2.5792897256939673</v>
      </c>
      <c r="AZ101" s="5">
        <f t="shared" si="1070"/>
        <v>0.115</v>
      </c>
      <c r="BA101" s="5">
        <f t="shared" si="1071"/>
        <v>-62.225691374459302</v>
      </c>
      <c r="BB101" s="5">
        <f t="shared" si="1072"/>
        <v>0</v>
      </c>
      <c r="BC101" s="5">
        <f t="shared" si="1073"/>
        <v>-3.1451758145441371E-2</v>
      </c>
      <c r="BD101" s="5">
        <f t="shared" si="1074"/>
        <v>0</v>
      </c>
    </row>
    <row r="102" spans="1:56">
      <c r="A102" t="str">
        <f t="shared" si="858"/>
        <v>SEP-2.3273.T10</v>
      </c>
      <c r="B102" t="str">
        <f t="shared" si="368"/>
        <v>SA3_XTD10_SEP-2</v>
      </c>
      <c r="C102" s="43" t="s">
        <v>246</v>
      </c>
      <c r="D102" s="44" t="s">
        <v>247</v>
      </c>
      <c r="E102" s="44" t="s">
        <v>245</v>
      </c>
      <c r="F102" s="44" t="s">
        <v>245</v>
      </c>
      <c r="G102" s="44" t="s">
        <v>139</v>
      </c>
      <c r="H102" s="44">
        <v>2</v>
      </c>
      <c r="I102" s="43" t="s">
        <v>235</v>
      </c>
      <c r="J102" s="44" t="s">
        <v>42</v>
      </c>
      <c r="K102" s="44">
        <v>73</v>
      </c>
      <c r="L102" s="43" t="s">
        <v>235</v>
      </c>
      <c r="M102" s="35" t="s">
        <v>42</v>
      </c>
      <c r="N102" s="35" t="s">
        <v>42</v>
      </c>
      <c r="O102" s="38">
        <v>0.13</v>
      </c>
      <c r="P102" s="38">
        <v>5.0000000000000001E-3</v>
      </c>
      <c r="Q102" s="38">
        <v>353.26609996401709</v>
      </c>
      <c r="R102" s="38">
        <v>0</v>
      </c>
      <c r="S102" s="38">
        <v>0</v>
      </c>
      <c r="T102" s="38">
        <v>0</v>
      </c>
      <c r="U102" s="5">
        <f t="shared" si="859"/>
        <v>9.5000000000000001E-2</v>
      </c>
      <c r="V102" s="5">
        <f t="shared" si="860"/>
        <v>5.0000000000000001E-3</v>
      </c>
      <c r="W102" s="5">
        <f t="shared" si="1052"/>
        <v>353.26609996401709</v>
      </c>
      <c r="X102" s="5">
        <f t="shared" si="1053"/>
        <v>0</v>
      </c>
      <c r="Y102" s="5">
        <f t="shared" si="1054"/>
        <v>0</v>
      </c>
      <c r="Z102" s="5">
        <f t="shared" si="1055"/>
        <v>0</v>
      </c>
      <c r="AA102" s="5">
        <f t="shared" si="80"/>
        <v>-6.2796668425650473E-2</v>
      </c>
      <c r="AB102" s="5">
        <f t="shared" si="1056"/>
        <v>5.0000000000000001E-3</v>
      </c>
      <c r="AC102" s="5">
        <f t="shared" si="82"/>
        <v>353.2663898018269</v>
      </c>
      <c r="AD102" s="5">
        <f t="shared" si="1057"/>
        <v>0</v>
      </c>
      <c r="AE102" s="5">
        <f t="shared" si="1058"/>
        <v>-1.7999999999999999E-2</v>
      </c>
      <c r="AF102" s="5">
        <f t="shared" si="1059"/>
        <v>0</v>
      </c>
      <c r="AG102" s="5">
        <f t="shared" si="86"/>
        <v>0.35176054334330603</v>
      </c>
      <c r="AH102" s="5">
        <f t="shared" si="1060"/>
        <v>5.0000000000000001E-3</v>
      </c>
      <c r="AI102" s="5">
        <f t="shared" si="88"/>
        <v>353.26207901056068</v>
      </c>
      <c r="AJ102" s="5">
        <f t="shared" si="1061"/>
        <v>0</v>
      </c>
      <c r="AK102" s="5">
        <f t="shared" si="1062"/>
        <v>1.7999999999999999E-2</v>
      </c>
      <c r="AL102" s="5">
        <f t="shared" si="861"/>
        <v>0</v>
      </c>
      <c r="AM102" s="5">
        <f t="shared" si="862"/>
        <v>-15.471722279494262</v>
      </c>
      <c r="AN102" s="5">
        <f t="shared" si="863"/>
        <v>5.0000000000000001E-3</v>
      </c>
      <c r="AO102" s="5">
        <f t="shared" si="864"/>
        <v>1278.0738184758757</v>
      </c>
      <c r="AP102" s="5">
        <f t="shared" si="865"/>
        <v>0</v>
      </c>
      <c r="AQ102" s="5">
        <f t="shared" si="866"/>
        <v>-2.3007715597952647E-2</v>
      </c>
      <c r="AR102" s="5">
        <f t="shared" si="867"/>
        <v>0</v>
      </c>
      <c r="AS102" s="5">
        <f t="shared" si="1063"/>
        <v>-15.471722279494262</v>
      </c>
      <c r="AT102" s="5">
        <f t="shared" si="1064"/>
        <v>-2.9002539828021185</v>
      </c>
      <c r="AU102" s="5">
        <f t="shared" si="1065"/>
        <v>3272.5657351084665</v>
      </c>
      <c r="AV102" s="5">
        <f t="shared" si="1066"/>
        <v>3.6499999999999998E-4</v>
      </c>
      <c r="AW102" s="5">
        <f t="shared" si="1067"/>
        <v>-2.3007715597952647E-2</v>
      </c>
      <c r="AX102" s="5">
        <f t="shared" si="1068"/>
        <v>0</v>
      </c>
      <c r="AY102" s="5">
        <f t="shared" si="1069"/>
        <v>2.541125768843143</v>
      </c>
      <c r="AZ102" s="5">
        <f t="shared" si="1070"/>
        <v>0.115</v>
      </c>
      <c r="BA102" s="5">
        <f t="shared" si="1071"/>
        <v>-60.72488929075282</v>
      </c>
      <c r="BB102" s="5">
        <f t="shared" si="1072"/>
        <v>0</v>
      </c>
      <c r="BC102" s="5">
        <f t="shared" si="1073"/>
        <v>-3.1451758145441371E-2</v>
      </c>
      <c r="BD102" s="5">
        <f t="shared" si="1074"/>
        <v>0</v>
      </c>
    </row>
    <row r="103" spans="1:56">
      <c r="A103" t="str">
        <f t="shared" si="858"/>
        <v>PIPE.3274.T10</v>
      </c>
      <c r="B103" t="str">
        <f t="shared" ref="B103:B118" si="1076">IF( H103&gt;0, CONCATENATE(D103,"_",F103,"_",G103,"-",H103),CONCATENATE(D103,"_",F103,"_",G103) )</f>
        <v>SA3_XTD10_PIPE</v>
      </c>
      <c r="C103" s="43" t="s">
        <v>246</v>
      </c>
      <c r="D103" s="44" t="s">
        <v>247</v>
      </c>
      <c r="E103" s="44" t="s">
        <v>250</v>
      </c>
      <c r="F103" s="44" t="s">
        <v>245</v>
      </c>
      <c r="G103" s="44" t="s">
        <v>148</v>
      </c>
      <c r="H103" s="44"/>
      <c r="I103" s="43" t="s">
        <v>276</v>
      </c>
      <c r="J103" s="44" t="s">
        <v>42</v>
      </c>
      <c r="K103" s="44">
        <v>73</v>
      </c>
      <c r="L103" s="43"/>
      <c r="M103" s="35" t="s">
        <v>42</v>
      </c>
      <c r="N103" s="35" t="s">
        <v>42</v>
      </c>
      <c r="O103" s="38">
        <v>4.4999999999999998E-2</v>
      </c>
      <c r="P103" s="38">
        <v>5.0000000000000001E-3</v>
      </c>
      <c r="Q103" s="38">
        <v>355.036</v>
      </c>
      <c r="R103" s="38">
        <v>0</v>
      </c>
      <c r="S103" s="38">
        <v>0</v>
      </c>
      <c r="T103" s="38">
        <v>0</v>
      </c>
      <c r="U103" s="5">
        <f t="shared" si="859"/>
        <v>9.999999999999995E-3</v>
      </c>
      <c r="V103" s="5">
        <f t="shared" si="860"/>
        <v>5.0000000000000001E-3</v>
      </c>
      <c r="W103" s="5">
        <f t="shared" si="1052"/>
        <v>355.036</v>
      </c>
      <c r="X103" s="5">
        <f t="shared" si="1053"/>
        <v>0</v>
      </c>
      <c r="Y103" s="5">
        <f t="shared" si="1054"/>
        <v>0</v>
      </c>
      <c r="Z103" s="5">
        <f t="shared" si="1055"/>
        <v>0</v>
      </c>
      <c r="AA103" s="5">
        <f t="shared" si="80"/>
        <v>-0.17963937913016328</v>
      </c>
      <c r="AB103" s="5">
        <f t="shared" si="1056"/>
        <v>5.0000000000000001E-3</v>
      </c>
      <c r="AC103" s="5">
        <f t="shared" si="82"/>
        <v>355.03447320436413</v>
      </c>
      <c r="AD103" s="5">
        <f t="shared" si="1057"/>
        <v>0</v>
      </c>
      <c r="AE103" s="5">
        <f t="shared" si="1058"/>
        <v>-1.7999999999999999E-2</v>
      </c>
      <c r="AF103" s="5">
        <f t="shared" si="1059"/>
        <v>0</v>
      </c>
      <c r="AG103" s="5">
        <f t="shared" si="86"/>
        <v>0.29863079330424686</v>
      </c>
      <c r="AH103" s="5">
        <f t="shared" si="1060"/>
        <v>5.0000000000000001E-3</v>
      </c>
      <c r="AI103" s="5">
        <f t="shared" si="88"/>
        <v>355.03322224786058</v>
      </c>
      <c r="AJ103" s="5">
        <f t="shared" si="1061"/>
        <v>0</v>
      </c>
      <c r="AK103" s="5">
        <f t="shared" si="1062"/>
        <v>1.7999999999999999E-2</v>
      </c>
      <c r="AL103" s="5">
        <f t="shared" si="861"/>
        <v>0</v>
      </c>
      <c r="AM103" s="5">
        <f t="shared" si="862"/>
        <v>-15.597417546984474</v>
      </c>
      <c r="AN103" s="5">
        <f t="shared" si="863"/>
        <v>5.0000000000000001E-3</v>
      </c>
      <c r="AO103" s="5">
        <f t="shared" si="864"/>
        <v>1279.8412945965356</v>
      </c>
      <c r="AP103" s="5">
        <f t="shared" si="865"/>
        <v>0</v>
      </c>
      <c r="AQ103" s="5">
        <f t="shared" si="866"/>
        <v>-2.3007715597952647E-2</v>
      </c>
      <c r="AR103" s="5">
        <f t="shared" si="867"/>
        <v>0</v>
      </c>
      <c r="AS103" s="5">
        <f t="shared" si="1063"/>
        <v>-15.597417546984474</v>
      </c>
      <c r="AT103" s="5">
        <f t="shared" si="1064"/>
        <v>-2.9008993287584328</v>
      </c>
      <c r="AU103" s="5">
        <f t="shared" si="1065"/>
        <v>3274.3332111113104</v>
      </c>
      <c r="AV103" s="5">
        <f t="shared" si="1066"/>
        <v>3.6499999999999998E-4</v>
      </c>
      <c r="AW103" s="5">
        <f t="shared" si="1067"/>
        <v>-2.3007715597952647E-2</v>
      </c>
      <c r="AX103" s="5">
        <f t="shared" si="1068"/>
        <v>0</v>
      </c>
      <c r="AY103" s="5">
        <f t="shared" si="1069"/>
        <v>2.4005105162731173</v>
      </c>
      <c r="AZ103" s="5">
        <f t="shared" si="1070"/>
        <v>0.115</v>
      </c>
      <c r="BA103" s="5">
        <f t="shared" si="1071"/>
        <v>-58.958537545454867</v>
      </c>
      <c r="BB103" s="5">
        <f t="shared" si="1072"/>
        <v>0</v>
      </c>
      <c r="BC103" s="5">
        <f t="shared" si="1073"/>
        <v>-3.1451758145441371E-2</v>
      </c>
      <c r="BD103" s="5">
        <f t="shared" si="1074"/>
        <v>0</v>
      </c>
    </row>
    <row r="104" spans="1:56">
      <c r="A104" t="str">
        <f t="shared" si="858"/>
        <v>PIPE.3279.T10</v>
      </c>
      <c r="B104" t="str">
        <f t="shared" si="1076"/>
        <v>SA3_XTD10_PIPE</v>
      </c>
      <c r="C104" s="43" t="s">
        <v>246</v>
      </c>
      <c r="D104" s="44" t="s">
        <v>247</v>
      </c>
      <c r="E104" s="44" t="s">
        <v>250</v>
      </c>
      <c r="F104" s="44" t="s">
        <v>245</v>
      </c>
      <c r="G104" s="44" t="s">
        <v>148</v>
      </c>
      <c r="H104" s="44"/>
      <c r="I104" s="43" t="s">
        <v>277</v>
      </c>
      <c r="J104" s="44" t="s">
        <v>42</v>
      </c>
      <c r="K104" s="44">
        <v>73</v>
      </c>
      <c r="L104" s="43"/>
      <c r="M104" s="35" t="s">
        <v>42</v>
      </c>
      <c r="N104" s="35" t="s">
        <v>42</v>
      </c>
      <c r="O104" s="38">
        <v>4.4999999999999998E-2</v>
      </c>
      <c r="P104" s="38">
        <v>5.0000000000000001E-3</v>
      </c>
      <c r="Q104" s="38">
        <v>359.63600000000002</v>
      </c>
      <c r="R104" s="38">
        <v>0</v>
      </c>
      <c r="S104" s="38">
        <v>0</v>
      </c>
      <c r="T104" s="38">
        <v>0</v>
      </c>
      <c r="U104" s="5">
        <f t="shared" si="859"/>
        <v>9.999999999999995E-3</v>
      </c>
      <c r="V104" s="5">
        <f t="shared" si="860"/>
        <v>5.0000000000000001E-3</v>
      </c>
      <c r="W104" s="5">
        <f t="shared" ref="W104:W108" si="1077">Q104</f>
        <v>359.63600000000002</v>
      </c>
      <c r="X104" s="5">
        <f t="shared" ref="X104:X108" si="1078">R104</f>
        <v>0</v>
      </c>
      <c r="Y104" s="5">
        <f t="shared" ref="Y104:Y108" si="1079">S104</f>
        <v>0</v>
      </c>
      <c r="Z104" s="5">
        <f t="shared" ref="Z104:Z108" si="1080">T104</f>
        <v>0</v>
      </c>
      <c r="AA104" s="5">
        <f t="shared" ref="AA104:AA108" si="1081">U104*COS(-0.018)+(W104-344.5)*SIN(-0.018)</f>
        <v>-0.2624349080025965</v>
      </c>
      <c r="AB104" s="5">
        <f t="shared" ref="AB104:AB108" si="1082">V104</f>
        <v>5.0000000000000001E-3</v>
      </c>
      <c r="AC104" s="5">
        <f t="shared" ref="AC104:AC108" si="1083">-U104*SIN(-0.018)+(W104-344.5)*COS(0.018)+344.5</f>
        <v>359.63372802448436</v>
      </c>
      <c r="AD104" s="5">
        <f t="shared" ref="AD104:AD108" si="1084">R104</f>
        <v>0</v>
      </c>
      <c r="AE104" s="5">
        <f t="shared" ref="AE104:AE108" si="1085">S104-0.018</f>
        <v>-1.7999999999999999E-2</v>
      </c>
      <c r="AF104" s="5">
        <f t="shared" ref="AF104:AF108" si="1086">T104</f>
        <v>0</v>
      </c>
      <c r="AG104" s="5">
        <f t="shared" ref="AG104:AG108" si="1087">U104*COS(0.018)+(W104-339)*SIN(0.018)</f>
        <v>0.38142632217668015</v>
      </c>
      <c r="AH104" s="5">
        <f t="shared" ref="AH104:AH108" si="1088">V104</f>
        <v>5.0000000000000001E-3</v>
      </c>
      <c r="AI104" s="5">
        <f t="shared" ref="AI104:AI108" si="1089">-U104*SIN(0.018)+(W104-339)*COS(0.018)+339</f>
        <v>359.63247706798074</v>
      </c>
      <c r="AJ104" s="5">
        <f t="shared" ref="AJ104:AJ108" si="1090">R104</f>
        <v>0</v>
      </c>
      <c r="AK104" s="5">
        <f t="shared" ref="AK104:AK108" si="1091">S104+0.018</f>
        <v>1.7999999999999999E-2</v>
      </c>
      <c r="AL104" s="5">
        <f t="shared" si="861"/>
        <v>0</v>
      </c>
      <c r="AM104" s="5">
        <f t="shared" si="862"/>
        <v>-15.703243701558144</v>
      </c>
      <c r="AN104" s="5">
        <f t="shared" si="863"/>
        <v>5.0000000000000001E-3</v>
      </c>
      <c r="AO104" s="5">
        <f t="shared" si="864"/>
        <v>1284.4400771337955</v>
      </c>
      <c r="AP104" s="5">
        <f t="shared" si="865"/>
        <v>0</v>
      </c>
      <c r="AQ104" s="5">
        <f t="shared" si="866"/>
        <v>-2.3007715597952647E-2</v>
      </c>
      <c r="AR104" s="5">
        <f t="shared" si="867"/>
        <v>0</v>
      </c>
      <c r="AS104" s="5">
        <f t="shared" ref="AS104:AS108" si="1092">AM104</f>
        <v>-15.703243701558144</v>
      </c>
      <c r="AT104" s="5">
        <f t="shared" ref="AT104:AT108" si="1093">AN104*COS(0.02092*PI()/180)-AO104*SIN(0.02092*PI()/180)-2.4386</f>
        <v>-2.9025784494434022</v>
      </c>
      <c r="AU104" s="5">
        <f t="shared" ref="AU104:AU108" si="1094">AN104*SIN(0.02092*PI()/180)+AO104*COS(0.02092*PI()/180)+1994.492</f>
        <v>3278.9319933420279</v>
      </c>
      <c r="AV104" s="5">
        <f t="shared" ref="AV104:AV108" si="1095">AP104+0.000365</f>
        <v>3.6499999999999998E-4</v>
      </c>
      <c r="AW104" s="5">
        <f t="shared" ref="AW104:AW108" si="1096">AQ104</f>
        <v>-2.3007715597952647E-2</v>
      </c>
      <c r="AX104" s="5">
        <f t="shared" ref="AX104:AX108" si="1097">AR104</f>
        <v>0</v>
      </c>
      <c r="AY104" s="5">
        <f t="shared" ref="AY104:AY108" si="1098">(AM104+17.5)*COS(-0.483808*PI()/180)+(AO104-1338.818)*SIN(-0.483808*PI()/180)</f>
        <v>2.255856280534005</v>
      </c>
      <c r="AZ104" s="5">
        <f t="shared" ref="AZ104:AZ108" si="1099">AN104+0.11</f>
        <v>0.115</v>
      </c>
      <c r="BA104" s="5">
        <f t="shared" ref="BA104:BA108" si="1100">-(AM104+17.5)*SIN(-0.483808*PI()/180)+(AO104-1338.818)*COS(-0.483808*PI()/180)</f>
        <v>-54.360812548015218</v>
      </c>
      <c r="BB104" s="5">
        <f t="shared" ref="BB104:BB108" si="1101">AP104</f>
        <v>0</v>
      </c>
      <c r="BC104" s="5">
        <f t="shared" ref="BC104:BC108" si="1102">AQ104-0.483808*PI()/180</f>
        <v>-3.1451758145441371E-2</v>
      </c>
      <c r="BD104" s="5">
        <f t="shared" ref="BD104:BD108" si="1103">AR104</f>
        <v>0</v>
      </c>
    </row>
    <row r="105" spans="1:56">
      <c r="A105" t="str">
        <f t="shared" si="858"/>
        <v>PIPE.3280.T10</v>
      </c>
      <c r="B105" t="str">
        <f t="shared" si="1076"/>
        <v>SA3_XTD10_PIPE</v>
      </c>
      <c r="C105" s="43" t="s">
        <v>246</v>
      </c>
      <c r="D105" s="44" t="s">
        <v>247</v>
      </c>
      <c r="E105" s="44" t="s">
        <v>250</v>
      </c>
      <c r="F105" s="44" t="s">
        <v>245</v>
      </c>
      <c r="G105" s="44" t="s">
        <v>148</v>
      </c>
      <c r="H105" s="44"/>
      <c r="I105" s="43" t="s">
        <v>278</v>
      </c>
      <c r="J105" s="44" t="s">
        <v>42</v>
      </c>
      <c r="K105" s="44">
        <v>73</v>
      </c>
      <c r="L105" s="43"/>
      <c r="M105" s="35" t="s">
        <v>42</v>
      </c>
      <c r="N105" s="35" t="s">
        <v>42</v>
      </c>
      <c r="O105" s="38">
        <v>4.4999999999999998E-2</v>
      </c>
      <c r="P105" s="38">
        <v>5.0000000000000001E-3</v>
      </c>
      <c r="Q105" s="38">
        <v>361.036</v>
      </c>
      <c r="R105" s="38">
        <v>0</v>
      </c>
      <c r="S105" s="38">
        <v>0</v>
      </c>
      <c r="T105" s="38">
        <v>0</v>
      </c>
      <c r="U105" s="5">
        <f t="shared" si="859"/>
        <v>9.999999999999995E-3</v>
      </c>
      <c r="V105" s="5">
        <f t="shared" si="860"/>
        <v>5.0000000000000001E-3</v>
      </c>
      <c r="W105" s="5">
        <f t="shared" ref="W105:W107" si="1104">Q105</f>
        <v>361.036</v>
      </c>
      <c r="X105" s="5">
        <f t="shared" ref="X105:X107" si="1105">R105</f>
        <v>0</v>
      </c>
      <c r="Y105" s="5">
        <f t="shared" ref="Y105:Y107" si="1106">S105</f>
        <v>0</v>
      </c>
      <c r="Z105" s="5">
        <f t="shared" ref="Z105:Z107" si="1107">T105</f>
        <v>0</v>
      </c>
      <c r="AA105" s="5">
        <f t="shared" ref="AA105:AA107" si="1108">U105*COS(-0.018)+(W105-344.5)*SIN(-0.018)</f>
        <v>-0.28763354722464091</v>
      </c>
      <c r="AB105" s="5">
        <f t="shared" ref="AB105:AB107" si="1109">V105</f>
        <v>5.0000000000000001E-3</v>
      </c>
      <c r="AC105" s="5">
        <f t="shared" ref="AC105:AC107" si="1110">-U105*SIN(-0.018)+(W105-344.5)*COS(0.018)+344.5</f>
        <v>361.03350123060784</v>
      </c>
      <c r="AD105" s="5">
        <f t="shared" ref="AD105:AD107" si="1111">R105</f>
        <v>0</v>
      </c>
      <c r="AE105" s="5">
        <f t="shared" ref="AE105:AE107" si="1112">S105-0.018</f>
        <v>-1.7999999999999999E-2</v>
      </c>
      <c r="AF105" s="5">
        <f t="shared" ref="AF105:AF107" si="1113">T105</f>
        <v>0</v>
      </c>
      <c r="AG105" s="5">
        <f t="shared" ref="AG105:AG107" si="1114">U105*COS(0.018)+(W105-339)*SIN(0.018)</f>
        <v>0.4066249613987245</v>
      </c>
      <c r="AH105" s="5">
        <f t="shared" ref="AH105:AH107" si="1115">V105</f>
        <v>5.0000000000000001E-3</v>
      </c>
      <c r="AI105" s="5">
        <f t="shared" ref="AI105:AI107" si="1116">-U105*SIN(0.018)+(W105-339)*COS(0.018)+339</f>
        <v>361.03225027410429</v>
      </c>
      <c r="AJ105" s="5">
        <f t="shared" ref="AJ105:AJ107" si="1117">R105</f>
        <v>0</v>
      </c>
      <c r="AK105" s="5">
        <f t="shared" ref="AK105:AK107" si="1118">S105+0.018</f>
        <v>1.7999999999999999E-2</v>
      </c>
      <c r="AL105" s="5">
        <f t="shared" si="861"/>
        <v>0</v>
      </c>
      <c r="AM105" s="5">
        <f t="shared" si="862"/>
        <v>-15.735451661645779</v>
      </c>
      <c r="AN105" s="5">
        <f t="shared" si="863"/>
        <v>5.0000000000000001E-3</v>
      </c>
      <c r="AO105" s="5">
        <f t="shared" si="864"/>
        <v>1285.8397066016573</v>
      </c>
      <c r="AP105" s="5">
        <f t="shared" si="865"/>
        <v>0</v>
      </c>
      <c r="AQ105" s="5">
        <f t="shared" si="866"/>
        <v>-2.3007715597952647E-2</v>
      </c>
      <c r="AR105" s="5">
        <f t="shared" si="867"/>
        <v>0</v>
      </c>
      <c r="AS105" s="5">
        <f t="shared" ref="AS105:AS107" si="1119">AM105</f>
        <v>-15.735451661645779</v>
      </c>
      <c r="AT105" s="5">
        <f t="shared" ref="AT105:AT107" si="1120">AN105*COS(0.02092*PI()/180)-AO105*SIN(0.02092*PI()/180)-2.4386</f>
        <v>-2.9030894861736103</v>
      </c>
      <c r="AU105" s="5">
        <f t="shared" ref="AU105:AU107" si="1121">AN105*SIN(0.02092*PI()/180)+AO105*COS(0.02092*PI()/180)+1994.492</f>
        <v>3280.3316227165942</v>
      </c>
      <c r="AV105" s="5">
        <f t="shared" ref="AV105:AV107" si="1122">AP105+0.000365</f>
        <v>3.6499999999999998E-4</v>
      </c>
      <c r="AW105" s="5">
        <f t="shared" ref="AW105:AW107" si="1123">AQ105</f>
        <v>-2.3007715597952647E-2</v>
      </c>
      <c r="AX105" s="5">
        <f t="shared" ref="AX105:AX107" si="1124">AR105</f>
        <v>0</v>
      </c>
      <c r="AY105" s="5">
        <f t="shared" ref="AY105:AY107" si="1125">(AM105+17.5)*COS(-0.483808*PI()/180)+(AO105-1338.818)*SIN(-0.483808*PI()/180)</f>
        <v>2.2118310783525383</v>
      </c>
      <c r="AZ105" s="5">
        <f t="shared" ref="AZ105:AZ107" si="1126">AN105+0.11</f>
        <v>0.115</v>
      </c>
      <c r="BA105" s="5">
        <f t="shared" ref="BA105:BA107" si="1127">-(AM105+17.5)*SIN(-0.483808*PI()/180)+(AO105-1338.818)*COS(-0.483808*PI()/180)</f>
        <v>-52.961504940098706</v>
      </c>
      <c r="BB105" s="5">
        <f t="shared" ref="BB105:BB107" si="1128">AP105</f>
        <v>0</v>
      </c>
      <c r="BC105" s="5">
        <f t="shared" ref="BC105:BC107" si="1129">AQ105-0.483808*PI()/180</f>
        <v>-3.1451758145441371E-2</v>
      </c>
      <c r="BD105" s="5">
        <f t="shared" ref="BD105:BD107" si="1130">AR105</f>
        <v>0</v>
      </c>
    </row>
    <row r="106" spans="1:56">
      <c r="A106" t="str">
        <f t="shared" ref="A106:A139" si="1131">IF( H106="", CONCATENATE(G106,".",ROUND(AU106,0),".",C106),CONCATENATE(G106,"-",H106,".",ROUND(AU106,0),".",C106))</f>
        <v>PIPE.3285.T10</v>
      </c>
      <c r="B106" t="str">
        <f t="shared" si="1076"/>
        <v>SA3_XTD10_PIPE</v>
      </c>
      <c r="C106" s="43" t="s">
        <v>246</v>
      </c>
      <c r="D106" s="44" t="s">
        <v>247</v>
      </c>
      <c r="E106" s="44" t="s">
        <v>250</v>
      </c>
      <c r="F106" s="44" t="s">
        <v>245</v>
      </c>
      <c r="G106" s="44" t="s">
        <v>148</v>
      </c>
      <c r="H106" s="44"/>
      <c r="I106" s="43" t="s">
        <v>279</v>
      </c>
      <c r="J106" s="44" t="s">
        <v>42</v>
      </c>
      <c r="K106" s="44">
        <v>73</v>
      </c>
      <c r="L106" s="43"/>
      <c r="M106" s="35" t="s">
        <v>42</v>
      </c>
      <c r="N106" s="35" t="s">
        <v>42</v>
      </c>
      <c r="O106" s="38">
        <v>4.4999999999999998E-2</v>
      </c>
      <c r="P106" s="38">
        <v>5.0000000000000001E-3</v>
      </c>
      <c r="Q106" s="38">
        <v>365.63600000000002</v>
      </c>
      <c r="R106" s="38">
        <v>0</v>
      </c>
      <c r="S106" s="38">
        <v>0</v>
      </c>
      <c r="T106" s="38">
        <v>0</v>
      </c>
      <c r="U106" s="5">
        <f t="shared" ref="U106:U133" si="1132">O106-0.035</f>
        <v>9.999999999999995E-3</v>
      </c>
      <c r="V106" s="5">
        <f t="shared" ref="V106:V133" si="1133">P106</f>
        <v>5.0000000000000001E-3</v>
      </c>
      <c r="W106" s="5">
        <f t="shared" si="1104"/>
        <v>365.63600000000002</v>
      </c>
      <c r="X106" s="5">
        <f t="shared" si="1105"/>
        <v>0</v>
      </c>
      <c r="Y106" s="5">
        <f t="shared" si="1106"/>
        <v>0</v>
      </c>
      <c r="Z106" s="5">
        <f t="shared" si="1107"/>
        <v>0</v>
      </c>
      <c r="AA106" s="5">
        <f t="shared" si="1108"/>
        <v>-0.37042907609707421</v>
      </c>
      <c r="AB106" s="5">
        <f t="shared" si="1109"/>
        <v>5.0000000000000001E-3</v>
      </c>
      <c r="AC106" s="5">
        <f t="shared" si="1110"/>
        <v>365.63275605072806</v>
      </c>
      <c r="AD106" s="5">
        <f t="shared" si="1111"/>
        <v>0</v>
      </c>
      <c r="AE106" s="5">
        <f t="shared" si="1112"/>
        <v>-1.7999999999999999E-2</v>
      </c>
      <c r="AF106" s="5">
        <f t="shared" si="1113"/>
        <v>0</v>
      </c>
      <c r="AG106" s="5">
        <f t="shared" si="1114"/>
        <v>0.4894204902711578</v>
      </c>
      <c r="AH106" s="5">
        <f t="shared" si="1115"/>
        <v>5.0000000000000001E-3</v>
      </c>
      <c r="AI106" s="5">
        <f t="shared" si="1116"/>
        <v>365.63150509422445</v>
      </c>
      <c r="AJ106" s="5">
        <f t="shared" si="1117"/>
        <v>0</v>
      </c>
      <c r="AK106" s="5">
        <f t="shared" si="1118"/>
        <v>1.7999999999999999E-2</v>
      </c>
      <c r="AL106" s="5">
        <f t="shared" ref="AL106:AL139" si="1134">T106</f>
        <v>0</v>
      </c>
      <c r="AM106" s="5">
        <f t="shared" ref="AM106:AM139" si="1135">O106*COS(-1.318245*PI()/180)+(Q106+115.9)*SIN(-1.318245*PI()/180)-4.8082</f>
        <v>-15.841277816219449</v>
      </c>
      <c r="AN106" s="5">
        <f t="shared" ref="AN106:AN139" si="1136">P106</f>
        <v>5.0000000000000001E-3</v>
      </c>
      <c r="AO106" s="5">
        <f t="shared" ref="AO106:AO139" si="1137">-O106*SIN(-1.318245*PI()/180)+(Q106+115.9)*COS(-1.318245*PI()/180)+809.0289</f>
        <v>1290.4384891389175</v>
      </c>
      <c r="AP106" s="5">
        <f t="shared" ref="AP106:AP139" si="1138">R106</f>
        <v>0</v>
      </c>
      <c r="AQ106" s="5">
        <f t="shared" ref="AQ106:AQ139" si="1139">S106-1.318245*PI()/180</f>
        <v>-2.3007715597952647E-2</v>
      </c>
      <c r="AR106" s="5">
        <f t="shared" ref="AR106:AR139" si="1140">T106</f>
        <v>0</v>
      </c>
      <c r="AS106" s="5">
        <f t="shared" si="1119"/>
        <v>-15.841277816219449</v>
      </c>
      <c r="AT106" s="5">
        <f t="shared" si="1120"/>
        <v>-2.9047686068585792</v>
      </c>
      <c r="AU106" s="5">
        <f t="shared" si="1121"/>
        <v>3284.9304049473117</v>
      </c>
      <c r="AV106" s="5">
        <f t="shared" si="1122"/>
        <v>3.6499999999999998E-4</v>
      </c>
      <c r="AW106" s="5">
        <f t="shared" si="1123"/>
        <v>-2.3007715597952647E-2</v>
      </c>
      <c r="AX106" s="5">
        <f t="shared" si="1124"/>
        <v>0</v>
      </c>
      <c r="AY106" s="5">
        <f t="shared" si="1125"/>
        <v>2.0671768426134243</v>
      </c>
      <c r="AZ106" s="5">
        <f t="shared" si="1126"/>
        <v>0.115</v>
      </c>
      <c r="BA106" s="5">
        <f t="shared" si="1127"/>
        <v>-48.363779942658837</v>
      </c>
      <c r="BB106" s="5">
        <f t="shared" si="1128"/>
        <v>0</v>
      </c>
      <c r="BC106" s="5">
        <f t="shared" si="1129"/>
        <v>-3.1451758145441371E-2</v>
      </c>
      <c r="BD106" s="5">
        <f t="shared" si="1130"/>
        <v>0</v>
      </c>
    </row>
    <row r="107" spans="1:56">
      <c r="A107" t="str">
        <f t="shared" si="1131"/>
        <v>PIPE.3286.T10</v>
      </c>
      <c r="B107" t="str">
        <f t="shared" si="1076"/>
        <v>SA3_XTD10_PIPE</v>
      </c>
      <c r="C107" s="43" t="s">
        <v>246</v>
      </c>
      <c r="D107" s="44" t="s">
        <v>247</v>
      </c>
      <c r="E107" s="44" t="s">
        <v>250</v>
      </c>
      <c r="F107" s="44" t="s">
        <v>245</v>
      </c>
      <c r="G107" s="44" t="s">
        <v>148</v>
      </c>
      <c r="H107" s="44"/>
      <c r="I107" s="43" t="s">
        <v>280</v>
      </c>
      <c r="J107" s="44" t="s">
        <v>42</v>
      </c>
      <c r="K107" s="44">
        <v>73</v>
      </c>
      <c r="L107" s="43"/>
      <c r="M107" s="35" t="s">
        <v>42</v>
      </c>
      <c r="N107" s="35" t="s">
        <v>42</v>
      </c>
      <c r="O107" s="38">
        <v>4.4999999999999998E-2</v>
      </c>
      <c r="P107" s="38">
        <v>5.0000000000000001E-3</v>
      </c>
      <c r="Q107" s="38">
        <v>367.036</v>
      </c>
      <c r="R107" s="38">
        <v>0</v>
      </c>
      <c r="S107" s="38">
        <v>0</v>
      </c>
      <c r="T107" s="38">
        <v>0</v>
      </c>
      <c r="U107" s="5">
        <f t="shared" si="1132"/>
        <v>9.999999999999995E-3</v>
      </c>
      <c r="V107" s="5">
        <f t="shared" si="1133"/>
        <v>5.0000000000000001E-3</v>
      </c>
      <c r="W107" s="5">
        <f t="shared" si="1104"/>
        <v>367.036</v>
      </c>
      <c r="X107" s="5">
        <f t="shared" si="1105"/>
        <v>0</v>
      </c>
      <c r="Y107" s="5">
        <f t="shared" si="1106"/>
        <v>0</v>
      </c>
      <c r="Z107" s="5">
        <f t="shared" si="1107"/>
        <v>0</v>
      </c>
      <c r="AA107" s="5">
        <f t="shared" si="1108"/>
        <v>-0.39562771531911856</v>
      </c>
      <c r="AB107" s="5">
        <f t="shared" si="1109"/>
        <v>5.0000000000000001E-3</v>
      </c>
      <c r="AC107" s="5">
        <f t="shared" si="1110"/>
        <v>367.03252925685155</v>
      </c>
      <c r="AD107" s="5">
        <f t="shared" si="1111"/>
        <v>0</v>
      </c>
      <c r="AE107" s="5">
        <f t="shared" si="1112"/>
        <v>-1.7999999999999999E-2</v>
      </c>
      <c r="AF107" s="5">
        <f t="shared" si="1113"/>
        <v>0</v>
      </c>
      <c r="AG107" s="5">
        <f t="shared" si="1114"/>
        <v>0.51461912949320221</v>
      </c>
      <c r="AH107" s="5">
        <f t="shared" si="1115"/>
        <v>5.0000000000000001E-3</v>
      </c>
      <c r="AI107" s="5">
        <f t="shared" si="1116"/>
        <v>367.03127830034799</v>
      </c>
      <c r="AJ107" s="5">
        <f t="shared" si="1117"/>
        <v>0</v>
      </c>
      <c r="AK107" s="5">
        <f t="shared" si="1118"/>
        <v>1.7999999999999999E-2</v>
      </c>
      <c r="AL107" s="5">
        <f t="shared" si="1134"/>
        <v>0</v>
      </c>
      <c r="AM107" s="5">
        <f t="shared" si="1135"/>
        <v>-15.873485776307088</v>
      </c>
      <c r="AN107" s="5">
        <f t="shared" si="1136"/>
        <v>5.0000000000000001E-3</v>
      </c>
      <c r="AO107" s="5">
        <f t="shared" si="1137"/>
        <v>1291.8381186067793</v>
      </c>
      <c r="AP107" s="5">
        <f t="shared" si="1138"/>
        <v>0</v>
      </c>
      <c r="AQ107" s="5">
        <f t="shared" si="1139"/>
        <v>-2.3007715597952647E-2</v>
      </c>
      <c r="AR107" s="5">
        <f t="shared" si="1140"/>
        <v>0</v>
      </c>
      <c r="AS107" s="5">
        <f t="shared" si="1119"/>
        <v>-15.873485776307088</v>
      </c>
      <c r="AT107" s="5">
        <f t="shared" si="1120"/>
        <v>-2.9052796435887873</v>
      </c>
      <c r="AU107" s="5">
        <f t="shared" si="1121"/>
        <v>3286.330034321878</v>
      </c>
      <c r="AV107" s="5">
        <f t="shared" si="1122"/>
        <v>3.6499999999999998E-4</v>
      </c>
      <c r="AW107" s="5">
        <f t="shared" si="1123"/>
        <v>-2.3007715597952647E-2</v>
      </c>
      <c r="AX107" s="5">
        <f t="shared" si="1124"/>
        <v>0</v>
      </c>
      <c r="AY107" s="5">
        <f t="shared" si="1125"/>
        <v>2.0231516404319541</v>
      </c>
      <c r="AZ107" s="5">
        <f t="shared" si="1126"/>
        <v>0.115</v>
      </c>
      <c r="BA107" s="5">
        <f t="shared" si="1127"/>
        <v>-46.964472334742325</v>
      </c>
      <c r="BB107" s="5">
        <f t="shared" si="1128"/>
        <v>0</v>
      </c>
      <c r="BC107" s="5">
        <f t="shared" si="1129"/>
        <v>-3.1451758145441371E-2</v>
      </c>
      <c r="BD107" s="5">
        <f t="shared" si="1130"/>
        <v>0</v>
      </c>
    </row>
    <row r="108" spans="1:56">
      <c r="A108" t="str">
        <f t="shared" si="1131"/>
        <v>PIPE.3291.T10</v>
      </c>
      <c r="B108" t="str">
        <f t="shared" si="1076"/>
        <v>SA3_XTD10_PIPE</v>
      </c>
      <c r="C108" s="43" t="s">
        <v>246</v>
      </c>
      <c r="D108" s="44" t="s">
        <v>247</v>
      </c>
      <c r="E108" s="44" t="s">
        <v>250</v>
      </c>
      <c r="F108" s="44" t="s">
        <v>245</v>
      </c>
      <c r="G108" s="44" t="s">
        <v>148</v>
      </c>
      <c r="H108" s="44"/>
      <c r="I108" s="43" t="s">
        <v>281</v>
      </c>
      <c r="J108" s="44" t="s">
        <v>42</v>
      </c>
      <c r="K108" s="44">
        <v>73</v>
      </c>
      <c r="L108" s="43"/>
      <c r="M108" s="35" t="s">
        <v>42</v>
      </c>
      <c r="N108" s="35" t="s">
        <v>42</v>
      </c>
      <c r="O108" s="38">
        <v>4.4999999999999998E-2</v>
      </c>
      <c r="P108" s="38">
        <v>5.0000000000000001E-3</v>
      </c>
      <c r="Q108" s="38">
        <v>371.63600000000002</v>
      </c>
      <c r="R108" s="38">
        <v>0</v>
      </c>
      <c r="S108" s="38">
        <v>0</v>
      </c>
      <c r="T108" s="38">
        <v>0</v>
      </c>
      <c r="U108" s="5">
        <f t="shared" si="1132"/>
        <v>9.999999999999995E-3</v>
      </c>
      <c r="V108" s="5">
        <f t="shared" si="1133"/>
        <v>5.0000000000000001E-3</v>
      </c>
      <c r="W108" s="5">
        <f t="shared" si="1077"/>
        <v>371.63600000000002</v>
      </c>
      <c r="X108" s="5">
        <f t="shared" si="1078"/>
        <v>0</v>
      </c>
      <c r="Y108" s="5">
        <f t="shared" si="1079"/>
        <v>0</v>
      </c>
      <c r="Z108" s="5">
        <f t="shared" si="1080"/>
        <v>0</v>
      </c>
      <c r="AA108" s="5">
        <f t="shared" si="1081"/>
        <v>-0.47842324419155186</v>
      </c>
      <c r="AB108" s="5">
        <f t="shared" si="1082"/>
        <v>5.0000000000000001E-3</v>
      </c>
      <c r="AC108" s="5">
        <f t="shared" si="1083"/>
        <v>371.63178407697177</v>
      </c>
      <c r="AD108" s="5">
        <f t="shared" si="1084"/>
        <v>0</v>
      </c>
      <c r="AE108" s="5">
        <f t="shared" si="1085"/>
        <v>-1.7999999999999999E-2</v>
      </c>
      <c r="AF108" s="5">
        <f t="shared" si="1086"/>
        <v>0</v>
      </c>
      <c r="AG108" s="5">
        <f t="shared" si="1087"/>
        <v>0.59741465836563545</v>
      </c>
      <c r="AH108" s="5">
        <f t="shared" si="1088"/>
        <v>5.0000000000000001E-3</v>
      </c>
      <c r="AI108" s="5">
        <f t="shared" si="1089"/>
        <v>371.63053312046816</v>
      </c>
      <c r="AJ108" s="5">
        <f t="shared" si="1090"/>
        <v>0</v>
      </c>
      <c r="AK108" s="5">
        <f t="shared" si="1091"/>
        <v>1.7999999999999999E-2</v>
      </c>
      <c r="AL108" s="5">
        <f t="shared" si="1134"/>
        <v>0</v>
      </c>
      <c r="AM108" s="5">
        <f t="shared" si="1135"/>
        <v>-15.979311930880758</v>
      </c>
      <c r="AN108" s="5">
        <f t="shared" si="1136"/>
        <v>5.0000000000000001E-3</v>
      </c>
      <c r="AO108" s="5">
        <f t="shared" si="1137"/>
        <v>1296.4369011440394</v>
      </c>
      <c r="AP108" s="5">
        <f t="shared" si="1138"/>
        <v>0</v>
      </c>
      <c r="AQ108" s="5">
        <f t="shared" si="1139"/>
        <v>-2.3007715597952647E-2</v>
      </c>
      <c r="AR108" s="5">
        <f t="shared" si="1140"/>
        <v>0</v>
      </c>
      <c r="AS108" s="5">
        <f t="shared" si="1092"/>
        <v>-15.979311930880758</v>
      </c>
      <c r="AT108" s="5">
        <f t="shared" si="1093"/>
        <v>-2.9069587642737567</v>
      </c>
      <c r="AU108" s="5">
        <f t="shared" si="1094"/>
        <v>3290.9288165525954</v>
      </c>
      <c r="AV108" s="5">
        <f t="shared" si="1095"/>
        <v>3.6499999999999998E-4</v>
      </c>
      <c r="AW108" s="5">
        <f t="shared" si="1096"/>
        <v>-2.3007715597952647E-2</v>
      </c>
      <c r="AX108" s="5">
        <f t="shared" si="1097"/>
        <v>0</v>
      </c>
      <c r="AY108" s="5">
        <f t="shared" si="1098"/>
        <v>1.8784974046928395</v>
      </c>
      <c r="AZ108" s="5">
        <f t="shared" si="1099"/>
        <v>0.115</v>
      </c>
      <c r="BA108" s="5">
        <f t="shared" si="1100"/>
        <v>-42.366747337302449</v>
      </c>
      <c r="BB108" s="5">
        <f t="shared" si="1101"/>
        <v>0</v>
      </c>
      <c r="BC108" s="5">
        <f t="shared" si="1102"/>
        <v>-3.1451758145441371E-2</v>
      </c>
      <c r="BD108" s="5">
        <f t="shared" si="1103"/>
        <v>0</v>
      </c>
    </row>
    <row r="109" spans="1:56">
      <c r="A109" t="str">
        <f t="shared" si="1131"/>
        <v>PIPE.3292.T10</v>
      </c>
      <c r="B109" t="str">
        <f t="shared" si="1076"/>
        <v>SA3_XTD10_PIPE</v>
      </c>
      <c r="C109" s="43" t="s">
        <v>246</v>
      </c>
      <c r="D109" s="44" t="s">
        <v>247</v>
      </c>
      <c r="E109" s="44" t="s">
        <v>250</v>
      </c>
      <c r="F109" s="44" t="s">
        <v>245</v>
      </c>
      <c r="G109" s="44" t="s">
        <v>148</v>
      </c>
      <c r="H109" s="44"/>
      <c r="I109" s="43" t="s">
        <v>282</v>
      </c>
      <c r="J109" s="44" t="s">
        <v>42</v>
      </c>
      <c r="K109" s="44">
        <v>73</v>
      </c>
      <c r="L109" s="43"/>
      <c r="M109" s="35" t="s">
        <v>42</v>
      </c>
      <c r="N109" s="35" t="s">
        <v>42</v>
      </c>
      <c r="O109" s="38">
        <v>4.4999999999999998E-2</v>
      </c>
      <c r="P109" s="38">
        <v>5.0000000000000001E-3</v>
      </c>
      <c r="Q109" s="38">
        <v>372.68599999999998</v>
      </c>
      <c r="R109" s="38">
        <v>0</v>
      </c>
      <c r="S109" s="38">
        <v>0</v>
      </c>
      <c r="T109" s="38">
        <v>0</v>
      </c>
      <c r="U109" s="5">
        <f t="shared" si="1132"/>
        <v>9.999999999999995E-3</v>
      </c>
      <c r="V109" s="5">
        <f t="shared" si="1133"/>
        <v>5.0000000000000001E-3</v>
      </c>
      <c r="W109" s="5">
        <f t="shared" si="1052"/>
        <v>372.68599999999998</v>
      </c>
      <c r="X109" s="5">
        <f t="shared" si="1053"/>
        <v>0</v>
      </c>
      <c r="Y109" s="5">
        <f t="shared" si="1054"/>
        <v>0</v>
      </c>
      <c r="Z109" s="5">
        <f t="shared" si="1055"/>
        <v>0</v>
      </c>
      <c r="AA109" s="5">
        <f t="shared" si="80"/>
        <v>-0.49732222360808465</v>
      </c>
      <c r="AB109" s="5">
        <f t="shared" si="1056"/>
        <v>5.0000000000000001E-3</v>
      </c>
      <c r="AC109" s="5">
        <f t="shared" si="82"/>
        <v>372.6816139815644</v>
      </c>
      <c r="AD109" s="5">
        <f t="shared" si="1057"/>
        <v>0</v>
      </c>
      <c r="AE109" s="5">
        <f t="shared" si="1058"/>
        <v>-1.7999999999999999E-2</v>
      </c>
      <c r="AF109" s="5">
        <f t="shared" si="1059"/>
        <v>0</v>
      </c>
      <c r="AG109" s="5">
        <f t="shared" si="86"/>
        <v>0.61631363778216819</v>
      </c>
      <c r="AH109" s="5">
        <f t="shared" si="1060"/>
        <v>5.0000000000000001E-3</v>
      </c>
      <c r="AI109" s="5">
        <f t="shared" si="88"/>
        <v>372.68036302506079</v>
      </c>
      <c r="AJ109" s="5">
        <f t="shared" si="1061"/>
        <v>0</v>
      </c>
      <c r="AK109" s="5">
        <f t="shared" si="1062"/>
        <v>1.7999999999999999E-2</v>
      </c>
      <c r="AL109" s="5">
        <f t="shared" si="1134"/>
        <v>0</v>
      </c>
      <c r="AM109" s="5">
        <f t="shared" si="1135"/>
        <v>-16.003467900946486</v>
      </c>
      <c r="AN109" s="5">
        <f t="shared" si="1136"/>
        <v>5.0000000000000001E-3</v>
      </c>
      <c r="AO109" s="5">
        <f t="shared" si="1137"/>
        <v>1297.4866232449356</v>
      </c>
      <c r="AP109" s="5">
        <f t="shared" si="1138"/>
        <v>0</v>
      </c>
      <c r="AQ109" s="5">
        <f t="shared" si="1139"/>
        <v>-2.3007715597952647E-2</v>
      </c>
      <c r="AR109" s="5">
        <f t="shared" si="1140"/>
        <v>0</v>
      </c>
      <c r="AS109" s="5">
        <f t="shared" si="1063"/>
        <v>-16.003467900946486</v>
      </c>
      <c r="AT109" s="5">
        <f t="shared" si="1064"/>
        <v>-2.9073420418214129</v>
      </c>
      <c r="AU109" s="5">
        <f t="shared" si="1065"/>
        <v>3291.9785385835198</v>
      </c>
      <c r="AV109" s="5">
        <f t="shared" si="1066"/>
        <v>3.6499999999999998E-4</v>
      </c>
      <c r="AW109" s="5">
        <f t="shared" si="1067"/>
        <v>-2.3007715597952647E-2</v>
      </c>
      <c r="AX109" s="5">
        <f t="shared" si="1068"/>
        <v>0</v>
      </c>
      <c r="AY109" s="5">
        <f t="shared" si="1069"/>
        <v>1.8454785030567407</v>
      </c>
      <c r="AZ109" s="5">
        <f t="shared" si="1070"/>
        <v>0.115</v>
      </c>
      <c r="BA109" s="5">
        <f t="shared" si="1071"/>
        <v>-41.317266631365293</v>
      </c>
      <c r="BB109" s="5">
        <f t="shared" si="1072"/>
        <v>0</v>
      </c>
      <c r="BC109" s="5">
        <f t="shared" si="1073"/>
        <v>-3.1451758145441371E-2</v>
      </c>
      <c r="BD109" s="5">
        <f t="shared" si="1074"/>
        <v>0</v>
      </c>
    </row>
    <row r="110" spans="1:56">
      <c r="A110" t="str">
        <f t="shared" si="1131"/>
        <v>PIPE.3293.T10</v>
      </c>
      <c r="B110" t="str">
        <f t="shared" si="1076"/>
        <v>SA3_XTD10_PIPE</v>
      </c>
      <c r="C110" s="43" t="s">
        <v>246</v>
      </c>
      <c r="D110" s="44" t="s">
        <v>247</v>
      </c>
      <c r="E110" s="44" t="s">
        <v>250</v>
      </c>
      <c r="F110" s="44" t="s">
        <v>245</v>
      </c>
      <c r="G110" s="44" t="s">
        <v>148</v>
      </c>
      <c r="H110" s="44"/>
      <c r="I110" s="43" t="s">
        <v>283</v>
      </c>
      <c r="J110" s="44" t="s">
        <v>42</v>
      </c>
      <c r="K110" s="44">
        <v>73</v>
      </c>
      <c r="L110" s="43"/>
      <c r="M110" s="35" t="s">
        <v>42</v>
      </c>
      <c r="N110" s="35" t="s">
        <v>42</v>
      </c>
      <c r="O110" s="38">
        <v>4.4999999999999998E-2</v>
      </c>
      <c r="P110" s="38">
        <v>5.0000000000000001E-3</v>
      </c>
      <c r="Q110" s="38">
        <v>374.05599999999998</v>
      </c>
      <c r="R110" s="38">
        <v>0</v>
      </c>
      <c r="S110" s="38">
        <v>0</v>
      </c>
      <c r="T110" s="38">
        <v>0</v>
      </c>
      <c r="U110" s="5">
        <f t="shared" si="1132"/>
        <v>9.999999999999995E-3</v>
      </c>
      <c r="V110" s="5">
        <f t="shared" si="1133"/>
        <v>5.0000000000000001E-3</v>
      </c>
      <c r="W110" s="5">
        <f t="shared" si="1052"/>
        <v>374.05599999999998</v>
      </c>
      <c r="X110" s="5">
        <f t="shared" si="1053"/>
        <v>0</v>
      </c>
      <c r="Y110" s="5">
        <f t="shared" si="1054"/>
        <v>0</v>
      </c>
      <c r="Z110" s="5">
        <f t="shared" si="1055"/>
        <v>0</v>
      </c>
      <c r="AA110" s="5">
        <f t="shared" si="80"/>
        <v>-0.52198089198965714</v>
      </c>
      <c r="AB110" s="5">
        <f t="shared" si="1056"/>
        <v>5.0000000000000001E-3</v>
      </c>
      <c r="AC110" s="5">
        <f t="shared" si="82"/>
        <v>374.0513920475567</v>
      </c>
      <c r="AD110" s="5">
        <f t="shared" si="1057"/>
        <v>0</v>
      </c>
      <c r="AE110" s="5">
        <f t="shared" si="1058"/>
        <v>-1.7999999999999999E-2</v>
      </c>
      <c r="AF110" s="5">
        <f t="shared" si="1059"/>
        <v>0</v>
      </c>
      <c r="AG110" s="5">
        <f t="shared" si="86"/>
        <v>0.64097230616374068</v>
      </c>
      <c r="AH110" s="5">
        <f t="shared" si="1060"/>
        <v>5.0000000000000001E-3</v>
      </c>
      <c r="AI110" s="5">
        <f t="shared" si="88"/>
        <v>374.05014109105309</v>
      </c>
      <c r="AJ110" s="5">
        <f t="shared" si="1061"/>
        <v>0</v>
      </c>
      <c r="AK110" s="5">
        <f t="shared" si="1062"/>
        <v>1.7999999999999999E-2</v>
      </c>
      <c r="AL110" s="5">
        <f t="shared" si="1134"/>
        <v>0</v>
      </c>
      <c r="AM110" s="5">
        <f t="shared" si="1135"/>
        <v>-16.034985690460818</v>
      </c>
      <c r="AN110" s="5">
        <f t="shared" si="1136"/>
        <v>5.0000000000000001E-3</v>
      </c>
      <c r="AO110" s="5">
        <f t="shared" si="1137"/>
        <v>1298.8562606527717</v>
      </c>
      <c r="AP110" s="5">
        <f t="shared" si="1138"/>
        <v>0</v>
      </c>
      <c r="AQ110" s="5">
        <f t="shared" si="1139"/>
        <v>-2.3007715597952647E-2</v>
      </c>
      <c r="AR110" s="5">
        <f t="shared" si="1140"/>
        <v>0</v>
      </c>
      <c r="AS110" s="5">
        <f t="shared" si="1063"/>
        <v>-16.034985690460818</v>
      </c>
      <c r="AT110" s="5">
        <f t="shared" si="1064"/>
        <v>-2.9078421277645448</v>
      </c>
      <c r="AU110" s="5">
        <f t="shared" si="1065"/>
        <v>3293.3481759000597</v>
      </c>
      <c r="AV110" s="5">
        <f t="shared" si="1066"/>
        <v>3.6499999999999998E-4</v>
      </c>
      <c r="AW110" s="5">
        <f t="shared" si="1067"/>
        <v>-2.3007715597952647E-2</v>
      </c>
      <c r="AX110" s="5">
        <f t="shared" si="1068"/>
        <v>0</v>
      </c>
      <c r="AY110" s="5">
        <f t="shared" si="1069"/>
        <v>1.8023966980648747</v>
      </c>
      <c r="AZ110" s="5">
        <f t="shared" si="1070"/>
        <v>0.115</v>
      </c>
      <c r="BA110" s="5">
        <f t="shared" si="1071"/>
        <v>-39.947944186475681</v>
      </c>
      <c r="BB110" s="5">
        <f t="shared" si="1072"/>
        <v>0</v>
      </c>
      <c r="BC110" s="5">
        <f t="shared" si="1073"/>
        <v>-3.1451758145441371E-2</v>
      </c>
      <c r="BD110" s="5">
        <f t="shared" si="1074"/>
        <v>0</v>
      </c>
    </row>
    <row r="111" spans="1:56">
      <c r="A111" t="str">
        <f t="shared" si="1131"/>
        <v>PIPE.3296.T10</v>
      </c>
      <c r="B111" t="str">
        <f t="shared" si="1076"/>
        <v>SA3_XTD10_PIPE</v>
      </c>
      <c r="C111" s="43" t="s">
        <v>246</v>
      </c>
      <c r="D111" s="44" t="s">
        <v>247</v>
      </c>
      <c r="E111" s="44" t="s">
        <v>250</v>
      </c>
      <c r="F111" s="44" t="s">
        <v>245</v>
      </c>
      <c r="G111" s="44" t="s">
        <v>148</v>
      </c>
      <c r="H111" s="44"/>
      <c r="I111" s="43" t="s">
        <v>276</v>
      </c>
      <c r="J111" s="44" t="s">
        <v>42</v>
      </c>
      <c r="K111" s="44">
        <v>73</v>
      </c>
      <c r="L111" s="43"/>
      <c r="M111" s="35" t="s">
        <v>42</v>
      </c>
      <c r="N111" s="35" t="s">
        <v>42</v>
      </c>
      <c r="O111" s="38">
        <v>4.5249999999999999E-2</v>
      </c>
      <c r="P111" s="38">
        <v>4.0000000000000001E-3</v>
      </c>
      <c r="Q111" s="38">
        <v>376.25599999999997</v>
      </c>
      <c r="R111" s="38">
        <v>0</v>
      </c>
      <c r="S111" s="38">
        <v>0</v>
      </c>
      <c r="T111" s="38">
        <v>0</v>
      </c>
      <c r="U111" s="5">
        <f t="shared" si="1132"/>
        <v>1.0249999999999995E-2</v>
      </c>
      <c r="V111" s="5">
        <f t="shared" si="1133"/>
        <v>4.0000000000000001E-3</v>
      </c>
      <c r="W111" s="5">
        <f t="shared" ref="W111:W118" si="1141">Q111</f>
        <v>376.25599999999997</v>
      </c>
      <c r="X111" s="5">
        <f t="shared" ref="X111:X118" si="1142">R111</f>
        <v>0</v>
      </c>
      <c r="Y111" s="5">
        <f t="shared" ref="Y111:Y118" si="1143">S111</f>
        <v>0</v>
      </c>
      <c r="Z111" s="5">
        <f t="shared" ref="Z111:Z118" si="1144">T111</f>
        <v>0</v>
      </c>
      <c r="AA111" s="5">
        <f t="shared" ref="AA111:AA118" si="1145">U111*COS(-0.018)+(W111-344.5)*SIN(-0.018)</f>
        <v>-0.56132879412320513</v>
      </c>
      <c r="AB111" s="5">
        <f t="shared" ref="AB111:AB118" si="1146">V111</f>
        <v>4.0000000000000001E-3</v>
      </c>
      <c r="AC111" s="5">
        <f t="shared" ref="AC111:AC118" si="1147">-U111*SIN(-0.018)+(W111-344.5)*COS(0.018)+344.5</f>
        <v>376.25104015693637</v>
      </c>
      <c r="AD111" s="5">
        <f t="shared" ref="AD111:AD118" si="1148">R111</f>
        <v>0</v>
      </c>
      <c r="AE111" s="5">
        <f t="shared" ref="AE111:AE118" si="1149">S111-0.018</f>
        <v>-1.7999999999999999E-2</v>
      </c>
      <c r="AF111" s="5">
        <f t="shared" ref="AF111:AF118" si="1150">T111</f>
        <v>0</v>
      </c>
      <c r="AG111" s="5">
        <f t="shared" ref="AG111:AG118" si="1151">U111*COS(0.018)+(W111-339)*SIN(0.018)</f>
        <v>0.68082012729947583</v>
      </c>
      <c r="AH111" s="5">
        <f t="shared" ref="AH111:AH118" si="1152">V111</f>
        <v>4.0000000000000001E-3</v>
      </c>
      <c r="AI111" s="5">
        <f t="shared" ref="AI111:AI118" si="1153">-U111*SIN(0.018)+(W111-339)*COS(0.018)+339</f>
        <v>376.24978020091879</v>
      </c>
      <c r="AJ111" s="5">
        <f t="shared" ref="AJ111:AJ118" si="1154">R111</f>
        <v>0</v>
      </c>
      <c r="AK111" s="5">
        <f t="shared" ref="AK111:AK118" si="1155">S111+0.018</f>
        <v>1.7999999999999999E-2</v>
      </c>
      <c r="AL111" s="5">
        <f t="shared" si="1134"/>
        <v>0</v>
      </c>
      <c r="AM111" s="5">
        <f t="shared" si="1135"/>
        <v>-16.085348265336414</v>
      </c>
      <c r="AN111" s="5">
        <f t="shared" si="1136"/>
        <v>4.0000000000000001E-3</v>
      </c>
      <c r="AO111" s="5">
        <f t="shared" si="1137"/>
        <v>1301.0556841394045</v>
      </c>
      <c r="AP111" s="5">
        <f t="shared" si="1138"/>
        <v>0</v>
      </c>
      <c r="AQ111" s="5">
        <f t="shared" si="1139"/>
        <v>-2.3007715597952647E-2</v>
      </c>
      <c r="AR111" s="5">
        <f t="shared" si="1140"/>
        <v>0</v>
      </c>
      <c r="AS111" s="5">
        <f t="shared" ref="AS111:AS118" si="1156">AM111</f>
        <v>-16.085348265336414</v>
      </c>
      <c r="AT111" s="5">
        <f t="shared" ref="AT111:AT118" si="1157">AN111*COS(0.02092*PI()/180)-AO111*SIN(0.02092*PI()/180)-2.4386</f>
        <v>-2.9096451875167615</v>
      </c>
      <c r="AU111" s="5">
        <f t="shared" ref="AU111:AU118" si="1158">AN111*SIN(0.02092*PI()/180)+AO111*COS(0.02092*PI()/180)+1994.492</f>
        <v>3295.5475988749613</v>
      </c>
      <c r="AV111" s="5">
        <f t="shared" ref="AV111:AV118" si="1159">AP111+0.000365</f>
        <v>3.6499999999999998E-4</v>
      </c>
      <c r="AW111" s="5">
        <f t="shared" ref="AW111:AW118" si="1160">AQ111</f>
        <v>-2.3007715597952647E-2</v>
      </c>
      <c r="AX111" s="5">
        <f t="shared" ref="AX111:AX118" si="1161">AR111</f>
        <v>0</v>
      </c>
      <c r="AY111" s="5">
        <f t="shared" ref="AY111:AY118" si="1162">(AM111+17.5)*COS(-0.483808*PI()/180)+(AO111-1338.818)*SIN(-0.483808*PI()/180)</f>
        <v>1.7334641138525537</v>
      </c>
      <c r="AZ111" s="5">
        <f t="shared" ref="AZ111:AZ118" si="1163">AN111+0.11</f>
        <v>0.114</v>
      </c>
      <c r="BA111" s="5">
        <f t="shared" ref="BA111:BA118" si="1164">-(AM111+17.5)*SIN(-0.483808*PI()/180)+(AO111-1338.818)*COS(-0.483808*PI()/180)</f>
        <v>-37.749024369535029</v>
      </c>
      <c r="BB111" s="5">
        <f t="shared" ref="BB111:BB118" si="1165">AP111</f>
        <v>0</v>
      </c>
      <c r="BC111" s="5">
        <f t="shared" ref="BC111:BC118" si="1166">AQ111-0.483808*PI()/180</f>
        <v>-3.1451758145441371E-2</v>
      </c>
      <c r="BD111" s="5">
        <f t="shared" ref="BD111:BD118" si="1167">AR111</f>
        <v>0</v>
      </c>
    </row>
    <row r="112" spans="1:56">
      <c r="A112" t="str">
        <f t="shared" si="1131"/>
        <v>PIPE.3300.T10</v>
      </c>
      <c r="B112" t="str">
        <f t="shared" si="1076"/>
        <v>SA3_XTD10_PIPE</v>
      </c>
      <c r="C112" s="43" t="s">
        <v>246</v>
      </c>
      <c r="D112" s="44" t="s">
        <v>247</v>
      </c>
      <c r="E112" s="44" t="s">
        <v>250</v>
      </c>
      <c r="F112" s="44" t="s">
        <v>245</v>
      </c>
      <c r="G112" s="44" t="s">
        <v>148</v>
      </c>
      <c r="H112" s="44"/>
      <c r="I112" s="43" t="s">
        <v>277</v>
      </c>
      <c r="J112" s="44" t="s">
        <v>42</v>
      </c>
      <c r="K112" s="44">
        <v>73</v>
      </c>
      <c r="L112" s="43"/>
      <c r="M112" s="35" t="s">
        <v>42</v>
      </c>
      <c r="N112" s="35" t="s">
        <v>42</v>
      </c>
      <c r="O112" s="38">
        <v>4.6380000000000005E-2</v>
      </c>
      <c r="P112" s="38">
        <v>4.0000000000000001E-3</v>
      </c>
      <c r="Q112" s="38">
        <v>380.75599999999997</v>
      </c>
      <c r="R112" s="38">
        <v>0</v>
      </c>
      <c r="S112" s="38">
        <v>0</v>
      </c>
      <c r="T112" s="38">
        <v>0</v>
      </c>
      <c r="U112" s="5">
        <f t="shared" si="1132"/>
        <v>1.1380000000000001E-2</v>
      </c>
      <c r="V112" s="5">
        <f t="shared" si="1133"/>
        <v>4.0000000000000001E-3</v>
      </c>
      <c r="W112" s="5">
        <f t="shared" si="1141"/>
        <v>380.75599999999997</v>
      </c>
      <c r="X112" s="5">
        <f t="shared" si="1142"/>
        <v>0</v>
      </c>
      <c r="Y112" s="5">
        <f t="shared" si="1143"/>
        <v>0</v>
      </c>
      <c r="Z112" s="5">
        <f t="shared" si="1144"/>
        <v>0</v>
      </c>
      <c r="AA112" s="5">
        <f t="shared" si="1145"/>
        <v>-0.64119460324912092</v>
      </c>
      <c r="AB112" s="5">
        <f t="shared" si="1146"/>
        <v>4.0000000000000001E-3</v>
      </c>
      <c r="AC112" s="5">
        <f t="shared" si="1147"/>
        <v>380.75033151552083</v>
      </c>
      <c r="AD112" s="5">
        <f t="shared" si="1148"/>
        <v>0</v>
      </c>
      <c r="AE112" s="5">
        <f t="shared" si="1149"/>
        <v>-1.7999999999999999E-2</v>
      </c>
      <c r="AF112" s="5">
        <f t="shared" si="1150"/>
        <v>0</v>
      </c>
      <c r="AG112" s="5">
        <f t="shared" si="1151"/>
        <v>0.76294557031527654</v>
      </c>
      <c r="AH112" s="5">
        <f t="shared" si="1152"/>
        <v>4.0000000000000001E-3</v>
      </c>
      <c r="AI112" s="5">
        <f t="shared" si="1153"/>
        <v>380.74903088169992</v>
      </c>
      <c r="AJ112" s="5">
        <f t="shared" si="1154"/>
        <v>0</v>
      </c>
      <c r="AK112" s="5">
        <f t="shared" si="1155"/>
        <v>1.7999999999999999E-2</v>
      </c>
      <c r="AL112" s="5">
        <f t="shared" si="1134"/>
        <v>0</v>
      </c>
      <c r="AM112" s="5">
        <f t="shared" si="1135"/>
        <v>-16.187744150404765</v>
      </c>
      <c r="AN112" s="5">
        <f t="shared" si="1136"/>
        <v>4.0000000000000001E-3</v>
      </c>
      <c r="AO112" s="5">
        <f t="shared" si="1137"/>
        <v>1305.5545191396707</v>
      </c>
      <c r="AP112" s="5">
        <f t="shared" si="1138"/>
        <v>0</v>
      </c>
      <c r="AQ112" s="5">
        <f t="shared" si="1139"/>
        <v>-2.3007715597952647E-2</v>
      </c>
      <c r="AR112" s="5">
        <f t="shared" si="1140"/>
        <v>0</v>
      </c>
      <c r="AS112" s="5">
        <f t="shared" si="1156"/>
        <v>-16.187744150404765</v>
      </c>
      <c r="AT112" s="5">
        <f t="shared" si="1157"/>
        <v>-2.9112878150700339</v>
      </c>
      <c r="AU112" s="5">
        <f t="shared" si="1158"/>
        <v>3300.0464335753472</v>
      </c>
      <c r="AV112" s="5">
        <f t="shared" si="1159"/>
        <v>3.6499999999999998E-4</v>
      </c>
      <c r="AW112" s="5">
        <f t="shared" si="1160"/>
        <v>-2.3007715597952647E-2</v>
      </c>
      <c r="AX112" s="5">
        <f t="shared" si="1161"/>
        <v>0</v>
      </c>
      <c r="AY112" s="5">
        <f t="shared" si="1162"/>
        <v>1.5930839765527933</v>
      </c>
      <c r="AZ112" s="5">
        <f t="shared" si="1163"/>
        <v>0.114</v>
      </c>
      <c r="BA112" s="5">
        <f t="shared" si="1164"/>
        <v>-33.251214380890538</v>
      </c>
      <c r="BB112" s="5">
        <f t="shared" si="1165"/>
        <v>0</v>
      </c>
      <c r="BC112" s="5">
        <f t="shared" si="1166"/>
        <v>-3.1451758145441371E-2</v>
      </c>
      <c r="BD112" s="5">
        <f t="shared" si="1167"/>
        <v>0</v>
      </c>
    </row>
    <row r="113" spans="1:56">
      <c r="A113" t="str">
        <f t="shared" si="1131"/>
        <v>PIPE.3301.T10</v>
      </c>
      <c r="B113" t="str">
        <f t="shared" si="1076"/>
        <v>SA3_XTD10_PIPE</v>
      </c>
      <c r="C113" s="43" t="s">
        <v>246</v>
      </c>
      <c r="D113" s="44" t="s">
        <v>247</v>
      </c>
      <c r="E113" s="44" t="s">
        <v>250</v>
      </c>
      <c r="F113" s="44" t="s">
        <v>245</v>
      </c>
      <c r="G113" s="44" t="s">
        <v>148</v>
      </c>
      <c r="H113" s="44"/>
      <c r="I113" s="43" t="s">
        <v>278</v>
      </c>
      <c r="J113" s="44" t="s">
        <v>42</v>
      </c>
      <c r="K113" s="44">
        <v>73</v>
      </c>
      <c r="L113" s="43"/>
      <c r="M113" s="35" t="s">
        <v>42</v>
      </c>
      <c r="N113" s="35" t="s">
        <v>42</v>
      </c>
      <c r="O113" s="38">
        <v>4.6740000000000004E-2</v>
      </c>
      <c r="P113" s="38">
        <v>4.0000000000000001E-3</v>
      </c>
      <c r="Q113" s="38">
        <v>382.15600000000001</v>
      </c>
      <c r="R113" s="38">
        <v>0</v>
      </c>
      <c r="S113" s="38">
        <v>0</v>
      </c>
      <c r="T113" s="38">
        <v>0</v>
      </c>
      <c r="U113" s="5">
        <f t="shared" si="1132"/>
        <v>1.174E-2</v>
      </c>
      <c r="V113" s="5">
        <f t="shared" si="1133"/>
        <v>4.0000000000000001E-3</v>
      </c>
      <c r="W113" s="5">
        <f t="shared" si="1141"/>
        <v>382.15600000000001</v>
      </c>
      <c r="X113" s="5">
        <f t="shared" si="1142"/>
        <v>0</v>
      </c>
      <c r="Y113" s="5">
        <f t="shared" si="1143"/>
        <v>0</v>
      </c>
      <c r="Z113" s="5">
        <f t="shared" si="1144"/>
        <v>0</v>
      </c>
      <c r="AA113" s="5">
        <f t="shared" si="1145"/>
        <v>-0.66603330078959166</v>
      </c>
      <c r="AB113" s="5">
        <f t="shared" si="1146"/>
        <v>4.0000000000000001E-3</v>
      </c>
      <c r="AC113" s="5">
        <f t="shared" si="1147"/>
        <v>382.15011120129446</v>
      </c>
      <c r="AD113" s="5">
        <f t="shared" si="1148"/>
        <v>0</v>
      </c>
      <c r="AE113" s="5">
        <f t="shared" si="1149"/>
        <v>-1.7999999999999999E-2</v>
      </c>
      <c r="AF113" s="5">
        <f t="shared" si="1150"/>
        <v>0</v>
      </c>
      <c r="AG113" s="5">
        <f t="shared" si="1151"/>
        <v>0.78850415121889661</v>
      </c>
      <c r="AH113" s="5">
        <f t="shared" si="1152"/>
        <v>4.0000000000000001E-3</v>
      </c>
      <c r="AI113" s="5">
        <f t="shared" si="1153"/>
        <v>382.14879760817342</v>
      </c>
      <c r="AJ113" s="5">
        <f t="shared" si="1154"/>
        <v>0</v>
      </c>
      <c r="AK113" s="5">
        <f t="shared" si="1155"/>
        <v>1.7999999999999999E-2</v>
      </c>
      <c r="AL113" s="5">
        <f t="shared" si="1134"/>
        <v>0</v>
      </c>
      <c r="AM113" s="5">
        <f t="shared" si="1135"/>
        <v>-16.219592205772098</v>
      </c>
      <c r="AN113" s="5">
        <f t="shared" si="1136"/>
        <v>4.0000000000000001E-3</v>
      </c>
      <c r="AO113" s="5">
        <f t="shared" si="1137"/>
        <v>1306.9541568895795</v>
      </c>
      <c r="AP113" s="5">
        <f t="shared" si="1138"/>
        <v>0</v>
      </c>
      <c r="AQ113" s="5">
        <f t="shared" si="1139"/>
        <v>-2.3007715597952647E-2</v>
      </c>
      <c r="AR113" s="5">
        <f t="shared" si="1140"/>
        <v>0</v>
      </c>
      <c r="AS113" s="5">
        <f t="shared" si="1156"/>
        <v>-16.219592205772098</v>
      </c>
      <c r="AT113" s="5">
        <f t="shared" si="1157"/>
        <v>-2.9117988548242066</v>
      </c>
      <c r="AU113" s="5">
        <f t="shared" si="1158"/>
        <v>3301.4460712319596</v>
      </c>
      <c r="AV113" s="5">
        <f t="shared" si="1159"/>
        <v>3.6499999999999998E-4</v>
      </c>
      <c r="AW113" s="5">
        <f t="shared" si="1160"/>
        <v>-2.3007715597952647E-2</v>
      </c>
      <c r="AX113" s="5">
        <f t="shared" si="1161"/>
        <v>0</v>
      </c>
      <c r="AY113" s="5">
        <f t="shared" si="1162"/>
        <v>1.5494185963276412</v>
      </c>
      <c r="AZ113" s="5">
        <f t="shared" si="1163"/>
        <v>0.114</v>
      </c>
      <c r="BA113" s="5">
        <f t="shared" si="1164"/>
        <v>-31.851895452207614</v>
      </c>
      <c r="BB113" s="5">
        <f t="shared" si="1165"/>
        <v>0</v>
      </c>
      <c r="BC113" s="5">
        <f t="shared" si="1166"/>
        <v>-3.1451758145441371E-2</v>
      </c>
      <c r="BD113" s="5">
        <f t="shared" si="1167"/>
        <v>0</v>
      </c>
    </row>
    <row r="114" spans="1:56">
      <c r="A114" t="str">
        <f t="shared" si="1131"/>
        <v>PIPE.3306.T10</v>
      </c>
      <c r="B114" t="str">
        <f t="shared" si="1076"/>
        <v>SA3_XTD10_PIPE</v>
      </c>
      <c r="C114" s="43" t="s">
        <v>246</v>
      </c>
      <c r="D114" s="44" t="s">
        <v>247</v>
      </c>
      <c r="E114" s="44" t="s">
        <v>250</v>
      </c>
      <c r="F114" s="44" t="s">
        <v>245</v>
      </c>
      <c r="G114" s="44" t="s">
        <v>148</v>
      </c>
      <c r="H114" s="44"/>
      <c r="I114" s="43" t="s">
        <v>279</v>
      </c>
      <c r="J114" s="44" t="s">
        <v>42</v>
      </c>
      <c r="K114" s="44">
        <v>73</v>
      </c>
      <c r="L114" s="43"/>
      <c r="M114" s="35" t="s">
        <v>42</v>
      </c>
      <c r="N114" s="35" t="s">
        <v>42</v>
      </c>
      <c r="O114" s="38">
        <v>4.7920000000000004E-2</v>
      </c>
      <c r="P114" s="38">
        <v>4.0000000000000001E-3</v>
      </c>
      <c r="Q114" s="38">
        <v>386.85599999999999</v>
      </c>
      <c r="R114" s="38">
        <v>0</v>
      </c>
      <c r="S114" s="38">
        <v>0</v>
      </c>
      <c r="T114" s="38">
        <v>0</v>
      </c>
      <c r="U114" s="5">
        <f t="shared" si="1132"/>
        <v>1.2920000000000001E-2</v>
      </c>
      <c r="V114" s="5">
        <f t="shared" si="1133"/>
        <v>4.0000000000000001E-3</v>
      </c>
      <c r="W114" s="5">
        <f t="shared" si="1141"/>
        <v>386.85599999999999</v>
      </c>
      <c r="X114" s="5">
        <f t="shared" si="1142"/>
        <v>0</v>
      </c>
      <c r="Y114" s="5">
        <f t="shared" si="1143"/>
        <v>0</v>
      </c>
      <c r="Z114" s="5">
        <f t="shared" si="1144"/>
        <v>0</v>
      </c>
      <c r="AA114" s="5">
        <f t="shared" si="1145"/>
        <v>-0.74944892361843762</v>
      </c>
      <c r="AB114" s="5">
        <f t="shared" si="1146"/>
        <v>4.0000000000000001E-3</v>
      </c>
      <c r="AC114" s="5">
        <f t="shared" si="1147"/>
        <v>386.8493710607051</v>
      </c>
      <c r="AD114" s="5">
        <f t="shared" si="1148"/>
        <v>0</v>
      </c>
      <c r="AE114" s="5">
        <f t="shared" si="1149"/>
        <v>-1.7999999999999999E-2</v>
      </c>
      <c r="AF114" s="5">
        <f t="shared" si="1150"/>
        <v>0</v>
      </c>
      <c r="AG114" s="5">
        <f t="shared" si="1151"/>
        <v>0.87427939173806524</v>
      </c>
      <c r="AH114" s="5">
        <f t="shared" si="1152"/>
        <v>4.0000000000000001E-3</v>
      </c>
      <c r="AI114" s="5">
        <f t="shared" si="1153"/>
        <v>386.84801498987792</v>
      </c>
      <c r="AJ114" s="5">
        <f t="shared" si="1154"/>
        <v>0</v>
      </c>
      <c r="AK114" s="5">
        <f t="shared" si="1155"/>
        <v>1.7999999999999999E-2</v>
      </c>
      <c r="AL114" s="5">
        <f t="shared" si="1134"/>
        <v>0</v>
      </c>
      <c r="AM114" s="5">
        <f t="shared" si="1135"/>
        <v>-16.326539241229113</v>
      </c>
      <c r="AN114" s="5">
        <f t="shared" si="1136"/>
        <v>4.0000000000000001E-3</v>
      </c>
      <c r="AO114" s="5">
        <f t="shared" si="1137"/>
        <v>1311.6529401069674</v>
      </c>
      <c r="AP114" s="5">
        <f t="shared" si="1138"/>
        <v>0</v>
      </c>
      <c r="AQ114" s="5">
        <f t="shared" si="1139"/>
        <v>-2.3007715597952647E-2</v>
      </c>
      <c r="AR114" s="5">
        <f t="shared" si="1140"/>
        <v>0</v>
      </c>
      <c r="AS114" s="5">
        <f t="shared" si="1156"/>
        <v>-16.326539241229113</v>
      </c>
      <c r="AT114" s="5">
        <f t="shared" si="1157"/>
        <v>-2.9135144880446466</v>
      </c>
      <c r="AU114" s="5">
        <f t="shared" si="1158"/>
        <v>3306.1448541361397</v>
      </c>
      <c r="AV114" s="5">
        <f t="shared" si="1159"/>
        <v>3.6499999999999998E-4</v>
      </c>
      <c r="AW114" s="5">
        <f t="shared" si="1160"/>
        <v>-2.3007715597952647E-2</v>
      </c>
      <c r="AX114" s="5">
        <f t="shared" si="1161"/>
        <v>0</v>
      </c>
      <c r="AY114" s="5">
        <f t="shared" si="1162"/>
        <v>1.4027991197022409</v>
      </c>
      <c r="AZ114" s="5">
        <f t="shared" si="1163"/>
        <v>0.114</v>
      </c>
      <c r="BA114" s="5">
        <f t="shared" si="1164"/>
        <v>-27.154182804389148</v>
      </c>
      <c r="BB114" s="5">
        <f t="shared" si="1165"/>
        <v>0</v>
      </c>
      <c r="BC114" s="5">
        <f t="shared" si="1166"/>
        <v>-3.1451758145441371E-2</v>
      </c>
      <c r="BD114" s="5">
        <f t="shared" si="1167"/>
        <v>0</v>
      </c>
    </row>
    <row r="115" spans="1:56">
      <c r="A115" t="str">
        <f t="shared" si="1131"/>
        <v>PIPE.3308.T10</v>
      </c>
      <c r="B115" t="str">
        <f t="shared" si="1076"/>
        <v>SA3_XTD10_PIPE</v>
      </c>
      <c r="C115" s="43" t="s">
        <v>246</v>
      </c>
      <c r="D115" s="44" t="s">
        <v>247</v>
      </c>
      <c r="E115" s="44" t="s">
        <v>250</v>
      </c>
      <c r="F115" s="44" t="s">
        <v>245</v>
      </c>
      <c r="G115" s="44" t="s">
        <v>148</v>
      </c>
      <c r="H115" s="44"/>
      <c r="I115" s="43" t="s">
        <v>280</v>
      </c>
      <c r="J115" s="44" t="s">
        <v>42</v>
      </c>
      <c r="K115" s="44">
        <v>73</v>
      </c>
      <c r="L115" s="43"/>
      <c r="M115" s="35" t="s">
        <v>42</v>
      </c>
      <c r="N115" s="35" t="s">
        <v>42</v>
      </c>
      <c r="O115" s="38">
        <v>4.827E-2</v>
      </c>
      <c r="P115" s="38">
        <v>4.0000000000000001E-3</v>
      </c>
      <c r="Q115" s="38">
        <v>388.25599999999997</v>
      </c>
      <c r="R115" s="38">
        <v>0</v>
      </c>
      <c r="S115" s="38">
        <v>0</v>
      </c>
      <c r="T115" s="38">
        <v>0</v>
      </c>
      <c r="U115" s="5">
        <f t="shared" si="1132"/>
        <v>1.3269999999999997E-2</v>
      </c>
      <c r="V115" s="5">
        <f t="shared" si="1133"/>
        <v>4.0000000000000001E-3</v>
      </c>
      <c r="W115" s="5">
        <f t="shared" si="1141"/>
        <v>388.25599999999997</v>
      </c>
      <c r="X115" s="5">
        <f t="shared" si="1142"/>
        <v>0</v>
      </c>
      <c r="Y115" s="5">
        <f t="shared" si="1143"/>
        <v>0</v>
      </c>
      <c r="Z115" s="5">
        <f t="shared" si="1144"/>
        <v>0</v>
      </c>
      <c r="AA115" s="5">
        <f t="shared" si="1145"/>
        <v>-0.77429761953895115</v>
      </c>
      <c r="AB115" s="5">
        <f t="shared" si="1146"/>
        <v>4.0000000000000001E-3</v>
      </c>
      <c r="AC115" s="5">
        <f t="shared" si="1147"/>
        <v>388.24915056648842</v>
      </c>
      <c r="AD115" s="5">
        <f t="shared" si="1148"/>
        <v>0</v>
      </c>
      <c r="AE115" s="5">
        <f t="shared" si="1149"/>
        <v>-1.7999999999999999E-2</v>
      </c>
      <c r="AF115" s="5">
        <f t="shared" si="1150"/>
        <v>0</v>
      </c>
      <c r="AG115" s="5">
        <f t="shared" si="1151"/>
        <v>0.89982797426164041</v>
      </c>
      <c r="AH115" s="5">
        <f t="shared" si="1152"/>
        <v>4.0000000000000001E-3</v>
      </c>
      <c r="AI115" s="5">
        <f t="shared" si="1153"/>
        <v>388.24778189634162</v>
      </c>
      <c r="AJ115" s="5">
        <f t="shared" si="1154"/>
        <v>0</v>
      </c>
      <c r="AK115" s="5">
        <f t="shared" si="1155"/>
        <v>1.7999999999999999E-2</v>
      </c>
      <c r="AL115" s="5">
        <f t="shared" si="1134"/>
        <v>0</v>
      </c>
      <c r="AM115" s="5">
        <f t="shared" si="1135"/>
        <v>-16.358397293949785</v>
      </c>
      <c r="AN115" s="5">
        <f t="shared" si="1136"/>
        <v>4.0000000000000001E-3</v>
      </c>
      <c r="AO115" s="5">
        <f t="shared" si="1137"/>
        <v>1313.0525776268191</v>
      </c>
      <c r="AP115" s="5">
        <f t="shared" si="1138"/>
        <v>0</v>
      </c>
      <c r="AQ115" s="5">
        <f t="shared" si="1139"/>
        <v>-2.3007715597952647E-2</v>
      </c>
      <c r="AR115" s="5">
        <f t="shared" si="1140"/>
        <v>0</v>
      </c>
      <c r="AS115" s="5">
        <f t="shared" si="1156"/>
        <v>-16.358397293949785</v>
      </c>
      <c r="AT115" s="5">
        <f t="shared" si="1157"/>
        <v>-2.9140255277148204</v>
      </c>
      <c r="AU115" s="5">
        <f t="shared" si="1158"/>
        <v>3307.5444915626949</v>
      </c>
      <c r="AV115" s="5">
        <f t="shared" si="1159"/>
        <v>3.6499999999999998E-4</v>
      </c>
      <c r="AW115" s="5">
        <f t="shared" si="1160"/>
        <v>-2.3007715597952647E-2</v>
      </c>
      <c r="AX115" s="5">
        <f t="shared" si="1161"/>
        <v>0</v>
      </c>
      <c r="AY115" s="5">
        <f t="shared" si="1162"/>
        <v>1.3591237444227529</v>
      </c>
      <c r="AZ115" s="5">
        <f t="shared" si="1163"/>
        <v>0.114</v>
      </c>
      <c r="BA115" s="5">
        <f t="shared" si="1164"/>
        <v>-25.754864190172231</v>
      </c>
      <c r="BB115" s="5">
        <f t="shared" si="1165"/>
        <v>0</v>
      </c>
      <c r="BC115" s="5">
        <f t="shared" si="1166"/>
        <v>-3.1451758145441371E-2</v>
      </c>
      <c r="BD115" s="5">
        <f t="shared" si="1167"/>
        <v>0</v>
      </c>
    </row>
    <row r="116" spans="1:56">
      <c r="A116" t="str">
        <f t="shared" si="1131"/>
        <v>PIPE.3312.T10</v>
      </c>
      <c r="B116" t="str">
        <f t="shared" si="1076"/>
        <v>SA3_XTD10_PIPE</v>
      </c>
      <c r="C116" s="43" t="s">
        <v>246</v>
      </c>
      <c r="D116" s="44" t="s">
        <v>247</v>
      </c>
      <c r="E116" s="44" t="s">
        <v>250</v>
      </c>
      <c r="F116" s="44" t="s">
        <v>245</v>
      </c>
      <c r="G116" s="44" t="s">
        <v>148</v>
      </c>
      <c r="H116" s="44"/>
      <c r="I116" s="43" t="s">
        <v>281</v>
      </c>
      <c r="J116" s="44" t="s">
        <v>42</v>
      </c>
      <c r="K116" s="44">
        <v>73</v>
      </c>
      <c r="L116" s="43"/>
      <c r="M116" s="35" t="s">
        <v>42</v>
      </c>
      <c r="N116" s="35" t="s">
        <v>42</v>
      </c>
      <c r="O116" s="38">
        <v>4.9430000000000002E-2</v>
      </c>
      <c r="P116" s="38">
        <v>3.2000000000000002E-3</v>
      </c>
      <c r="Q116" s="38">
        <v>392.85599999999999</v>
      </c>
      <c r="R116" s="38">
        <v>0</v>
      </c>
      <c r="S116" s="38">
        <v>0</v>
      </c>
      <c r="T116" s="38">
        <v>0</v>
      </c>
      <c r="U116" s="5">
        <f t="shared" si="1132"/>
        <v>1.4429999999999998E-2</v>
      </c>
      <c r="V116" s="5">
        <f t="shared" si="1133"/>
        <v>3.2000000000000002E-3</v>
      </c>
      <c r="W116" s="5">
        <f t="shared" si="1141"/>
        <v>392.85599999999999</v>
      </c>
      <c r="X116" s="5">
        <f t="shared" si="1142"/>
        <v>0</v>
      </c>
      <c r="Y116" s="5">
        <f t="shared" si="1143"/>
        <v>0</v>
      </c>
      <c r="Z116" s="5">
        <f t="shared" si="1144"/>
        <v>0</v>
      </c>
      <c r="AA116" s="5">
        <f t="shared" si="1145"/>
        <v>-0.85593333632631075</v>
      </c>
      <c r="AB116" s="5">
        <f t="shared" si="1146"/>
        <v>3.2000000000000002E-3</v>
      </c>
      <c r="AC116" s="5">
        <f t="shared" si="1147"/>
        <v>392.84842626548112</v>
      </c>
      <c r="AD116" s="5">
        <f t="shared" si="1148"/>
        <v>0</v>
      </c>
      <c r="AE116" s="5">
        <f t="shared" si="1149"/>
        <v>-1.7999999999999999E-2</v>
      </c>
      <c r="AF116" s="5">
        <f t="shared" si="1150"/>
        <v>0</v>
      </c>
      <c r="AG116" s="5">
        <f t="shared" si="1151"/>
        <v>0.98378331521914741</v>
      </c>
      <c r="AH116" s="5">
        <f t="shared" si="1152"/>
        <v>3.2000000000000002E-3</v>
      </c>
      <c r="AI116" s="5">
        <f t="shared" si="1153"/>
        <v>392.84701583758931</v>
      </c>
      <c r="AJ116" s="5">
        <f t="shared" si="1154"/>
        <v>0</v>
      </c>
      <c r="AK116" s="5">
        <f t="shared" si="1155"/>
        <v>1.7999999999999999E-2</v>
      </c>
      <c r="AL116" s="5">
        <f t="shared" si="1134"/>
        <v>0</v>
      </c>
      <c r="AM116" s="5">
        <f t="shared" si="1135"/>
        <v>-16.463063755535796</v>
      </c>
      <c r="AN116" s="5">
        <f t="shared" si="1136"/>
        <v>3.2000000000000002E-3</v>
      </c>
      <c r="AO116" s="5">
        <f t="shared" si="1137"/>
        <v>1317.6513868506747</v>
      </c>
      <c r="AP116" s="5">
        <f t="shared" si="1138"/>
        <v>0</v>
      </c>
      <c r="AQ116" s="5">
        <f t="shared" si="1139"/>
        <v>-2.3007715597952647E-2</v>
      </c>
      <c r="AR116" s="5">
        <f t="shared" si="1140"/>
        <v>0</v>
      </c>
      <c r="AS116" s="5">
        <f t="shared" si="1156"/>
        <v>-16.463063755535796</v>
      </c>
      <c r="AT116" s="5">
        <f t="shared" si="1157"/>
        <v>-2.91650465809035</v>
      </c>
      <c r="AU116" s="5">
        <f t="shared" si="1158"/>
        <v>3312.1433001879077</v>
      </c>
      <c r="AV116" s="5">
        <f t="shared" si="1159"/>
        <v>3.6499999999999998E-4</v>
      </c>
      <c r="AW116" s="5">
        <f t="shared" si="1160"/>
        <v>-2.3007715597952647E-2</v>
      </c>
      <c r="AX116" s="5">
        <f t="shared" si="1161"/>
        <v>0</v>
      </c>
      <c r="AY116" s="5">
        <f t="shared" si="1162"/>
        <v>1.2156289349873441</v>
      </c>
      <c r="AZ116" s="5">
        <f t="shared" si="1163"/>
        <v>0.1132</v>
      </c>
      <c r="BA116" s="5">
        <f t="shared" si="1164"/>
        <v>-21.157102714707747</v>
      </c>
      <c r="BB116" s="5">
        <f t="shared" si="1165"/>
        <v>0</v>
      </c>
      <c r="BC116" s="5">
        <f t="shared" si="1166"/>
        <v>-3.1451758145441371E-2</v>
      </c>
      <c r="BD116" s="5">
        <f t="shared" si="1167"/>
        <v>0</v>
      </c>
    </row>
    <row r="117" spans="1:56">
      <c r="A117" t="str">
        <f t="shared" si="1131"/>
        <v>PIPE.3314.T10</v>
      </c>
      <c r="B117" t="str">
        <f t="shared" si="1076"/>
        <v>SA3_XTD10_PIPE</v>
      </c>
      <c r="C117" s="43" t="s">
        <v>246</v>
      </c>
      <c r="D117" s="44" t="s">
        <v>247</v>
      </c>
      <c r="E117" s="44" t="s">
        <v>250</v>
      </c>
      <c r="F117" s="44" t="s">
        <v>245</v>
      </c>
      <c r="G117" s="44" t="s">
        <v>148</v>
      </c>
      <c r="H117" s="44"/>
      <c r="I117" s="43" t="s">
        <v>282</v>
      </c>
      <c r="J117" s="44" t="s">
        <v>42</v>
      </c>
      <c r="K117" s="44">
        <v>73</v>
      </c>
      <c r="L117" s="43"/>
      <c r="M117" s="35" t="s">
        <v>42</v>
      </c>
      <c r="N117" s="35" t="s">
        <v>42</v>
      </c>
      <c r="O117" s="38">
        <v>4.9779999999999998E-2</v>
      </c>
      <c r="P117" s="38">
        <v>3.2000000000000002E-3</v>
      </c>
      <c r="Q117" s="38">
        <v>394.25599999999997</v>
      </c>
      <c r="R117" s="38">
        <v>0</v>
      </c>
      <c r="S117" s="38">
        <v>0</v>
      </c>
      <c r="T117" s="38">
        <v>0</v>
      </c>
      <c r="U117" s="5">
        <f t="shared" si="1132"/>
        <v>1.4779999999999995E-2</v>
      </c>
      <c r="V117" s="5">
        <f t="shared" si="1133"/>
        <v>3.2000000000000002E-3</v>
      </c>
      <c r="W117" s="5">
        <f t="shared" si="1141"/>
        <v>394.25599999999997</v>
      </c>
      <c r="X117" s="5">
        <f t="shared" si="1142"/>
        <v>0</v>
      </c>
      <c r="Y117" s="5">
        <f t="shared" si="1143"/>
        <v>0</v>
      </c>
      <c r="Z117" s="5">
        <f t="shared" si="1144"/>
        <v>0</v>
      </c>
      <c r="AA117" s="5">
        <f t="shared" si="1145"/>
        <v>-0.88078203224682416</v>
      </c>
      <c r="AB117" s="5">
        <f t="shared" si="1146"/>
        <v>3.2000000000000002E-3</v>
      </c>
      <c r="AC117" s="5">
        <f t="shared" si="1147"/>
        <v>394.24820577126445</v>
      </c>
      <c r="AD117" s="5">
        <f t="shared" si="1148"/>
        <v>0</v>
      </c>
      <c r="AE117" s="5">
        <f t="shared" si="1149"/>
        <v>-1.7999999999999999E-2</v>
      </c>
      <c r="AF117" s="5">
        <f t="shared" si="1150"/>
        <v>0</v>
      </c>
      <c r="AG117" s="5">
        <f t="shared" si="1151"/>
        <v>1.0093318977427228</v>
      </c>
      <c r="AH117" s="5">
        <f t="shared" si="1152"/>
        <v>3.2000000000000002E-3</v>
      </c>
      <c r="AI117" s="5">
        <f t="shared" si="1153"/>
        <v>394.24678274405301</v>
      </c>
      <c r="AJ117" s="5">
        <f t="shared" si="1154"/>
        <v>0</v>
      </c>
      <c r="AK117" s="5">
        <f t="shared" si="1155"/>
        <v>1.7999999999999999E-2</v>
      </c>
      <c r="AL117" s="5">
        <f t="shared" si="1134"/>
        <v>0</v>
      </c>
      <c r="AM117" s="5">
        <f t="shared" si="1135"/>
        <v>-16.494921808256468</v>
      </c>
      <c r="AN117" s="5">
        <f t="shared" si="1136"/>
        <v>3.2000000000000002E-3</v>
      </c>
      <c r="AO117" s="5">
        <f t="shared" si="1137"/>
        <v>1319.0510243705264</v>
      </c>
      <c r="AP117" s="5">
        <f t="shared" si="1138"/>
        <v>0</v>
      </c>
      <c r="AQ117" s="5">
        <f t="shared" si="1139"/>
        <v>-2.3007715597952647E-2</v>
      </c>
      <c r="AR117" s="5">
        <f t="shared" si="1140"/>
        <v>0</v>
      </c>
      <c r="AS117" s="5">
        <f t="shared" si="1156"/>
        <v>-16.494921808256468</v>
      </c>
      <c r="AT117" s="5">
        <f t="shared" si="1157"/>
        <v>-2.9170156977605237</v>
      </c>
      <c r="AU117" s="5">
        <f t="shared" si="1158"/>
        <v>3313.5429376144634</v>
      </c>
      <c r="AV117" s="5">
        <f t="shared" si="1159"/>
        <v>3.6499999999999998E-4</v>
      </c>
      <c r="AW117" s="5">
        <f t="shared" si="1160"/>
        <v>-2.3007715597952647E-2</v>
      </c>
      <c r="AX117" s="5">
        <f t="shared" si="1161"/>
        <v>0</v>
      </c>
      <c r="AY117" s="5">
        <f t="shared" si="1162"/>
        <v>1.1719535597078559</v>
      </c>
      <c r="AZ117" s="5">
        <f t="shared" si="1163"/>
        <v>0.1132</v>
      </c>
      <c r="BA117" s="5">
        <f t="shared" si="1164"/>
        <v>-19.757784100490831</v>
      </c>
      <c r="BB117" s="5">
        <f t="shared" si="1165"/>
        <v>0</v>
      </c>
      <c r="BC117" s="5">
        <f t="shared" si="1166"/>
        <v>-3.1451758145441371E-2</v>
      </c>
      <c r="BD117" s="5">
        <f t="shared" si="1167"/>
        <v>0</v>
      </c>
    </row>
    <row r="118" spans="1:56">
      <c r="A118" t="str">
        <f t="shared" si="1131"/>
        <v>PIPE.3317.T10</v>
      </c>
      <c r="B118" t="str">
        <f t="shared" si="1076"/>
        <v>SA3_XTD10_PIPE</v>
      </c>
      <c r="C118" s="43" t="s">
        <v>246</v>
      </c>
      <c r="D118" s="44" t="s">
        <v>247</v>
      </c>
      <c r="E118" s="44" t="s">
        <v>250</v>
      </c>
      <c r="F118" s="44" t="s">
        <v>245</v>
      </c>
      <c r="G118" s="44" t="s">
        <v>148</v>
      </c>
      <c r="H118" s="44"/>
      <c r="I118" s="43" t="s">
        <v>283</v>
      </c>
      <c r="J118" s="44" t="s">
        <v>42</v>
      </c>
      <c r="K118" s="44">
        <v>73</v>
      </c>
      <c r="L118" s="43"/>
      <c r="M118" s="35" t="s">
        <v>42</v>
      </c>
      <c r="N118" s="35" t="s">
        <v>42</v>
      </c>
      <c r="O118" s="38">
        <v>5.0750000000000003E-2</v>
      </c>
      <c r="P118" s="38">
        <v>3.2000000000000002E-3</v>
      </c>
      <c r="Q118" s="38">
        <v>398.09699999999998</v>
      </c>
      <c r="R118" s="38">
        <v>0</v>
      </c>
      <c r="S118" s="38">
        <v>0</v>
      </c>
      <c r="T118" s="38">
        <v>0</v>
      </c>
      <c r="U118" s="5">
        <f t="shared" si="1132"/>
        <v>1.575E-2</v>
      </c>
      <c r="V118" s="5">
        <f t="shared" si="1133"/>
        <v>3.2000000000000002E-3</v>
      </c>
      <c r="W118" s="5">
        <f t="shared" si="1141"/>
        <v>398.09699999999998</v>
      </c>
      <c r="X118" s="5">
        <f t="shared" si="1142"/>
        <v>0</v>
      </c>
      <c r="Y118" s="5">
        <f t="shared" si="1143"/>
        <v>0</v>
      </c>
      <c r="Z118" s="5">
        <f t="shared" si="1144"/>
        <v>0</v>
      </c>
      <c r="AA118" s="5">
        <f t="shared" si="1145"/>
        <v>-0.94894645599106309</v>
      </c>
      <c r="AB118" s="5">
        <f t="shared" si="1146"/>
        <v>3.2000000000000002E-3</v>
      </c>
      <c r="AC118" s="5">
        <f t="shared" si="1147"/>
        <v>398.08860100512197</v>
      </c>
      <c r="AD118" s="5">
        <f t="shared" si="1148"/>
        <v>0</v>
      </c>
      <c r="AE118" s="5">
        <f t="shared" si="1149"/>
        <v>-1.7999999999999999E-2</v>
      </c>
      <c r="AF118" s="5">
        <f t="shared" si="1150"/>
        <v>0</v>
      </c>
      <c r="AG118" s="5">
        <f t="shared" si="1151"/>
        <v>1.0794360072154472</v>
      </c>
      <c r="AH118" s="5">
        <f t="shared" si="1152"/>
        <v>3.2000000000000002E-3</v>
      </c>
      <c r="AI118" s="5">
        <f t="shared" si="1153"/>
        <v>398.08714305979623</v>
      </c>
      <c r="AJ118" s="5">
        <f t="shared" si="1154"/>
        <v>0</v>
      </c>
      <c r="AK118" s="5">
        <f t="shared" si="1155"/>
        <v>1.7999999999999999E-2</v>
      </c>
      <c r="AL118" s="5">
        <f t="shared" si="1134"/>
        <v>0</v>
      </c>
      <c r="AM118" s="5">
        <f t="shared" si="1135"/>
        <v>-16.582316904051321</v>
      </c>
      <c r="AN118" s="5">
        <f t="shared" si="1136"/>
        <v>3.2000000000000002E-3</v>
      </c>
      <c r="AO118" s="5">
        <f t="shared" si="1137"/>
        <v>1322.891030104654</v>
      </c>
      <c r="AP118" s="5">
        <f t="shared" si="1138"/>
        <v>0</v>
      </c>
      <c r="AQ118" s="5">
        <f t="shared" si="1139"/>
        <v>-2.3007715597952647E-2</v>
      </c>
      <c r="AR118" s="5">
        <f t="shared" si="1140"/>
        <v>0</v>
      </c>
      <c r="AS118" s="5">
        <f t="shared" si="1156"/>
        <v>-16.582316904051321</v>
      </c>
      <c r="AT118" s="5">
        <f t="shared" si="1157"/>
        <v>-2.9184177716803781</v>
      </c>
      <c r="AU118" s="5">
        <f t="shared" si="1158"/>
        <v>3317.3829430926262</v>
      </c>
      <c r="AV118" s="5">
        <f t="shared" si="1159"/>
        <v>3.6499999999999998E-4</v>
      </c>
      <c r="AW118" s="5">
        <f t="shared" si="1160"/>
        <v>-2.3007715597952647E-2</v>
      </c>
      <c r="AX118" s="5">
        <f t="shared" si="1161"/>
        <v>0</v>
      </c>
      <c r="AY118" s="5">
        <f t="shared" si="1162"/>
        <v>1.0521367931368932</v>
      </c>
      <c r="AZ118" s="5">
        <f t="shared" si="1163"/>
        <v>0.1132</v>
      </c>
      <c r="BA118" s="5">
        <f t="shared" si="1164"/>
        <v>-15.918653224452624</v>
      </c>
      <c r="BB118" s="5">
        <f t="shared" si="1165"/>
        <v>0</v>
      </c>
      <c r="BC118" s="5">
        <f t="shared" si="1166"/>
        <v>-3.1451758145441371E-2</v>
      </c>
      <c r="BD118" s="5">
        <f t="shared" si="1167"/>
        <v>0</v>
      </c>
    </row>
    <row r="119" spans="1:56">
      <c r="A119" t="str">
        <f t="shared" si="1131"/>
        <v>COLB-2.3319.T10</v>
      </c>
      <c r="B119" t="str">
        <f t="shared" si="368"/>
        <v>SQS_XTD10_COLB-2</v>
      </c>
      <c r="C119" s="43" t="s">
        <v>246</v>
      </c>
      <c r="D119" s="44" t="s">
        <v>264</v>
      </c>
      <c r="E119" s="44" t="s">
        <v>245</v>
      </c>
      <c r="F119" s="44" t="s">
        <v>245</v>
      </c>
      <c r="G119" s="44" t="s">
        <v>112</v>
      </c>
      <c r="H119" s="44">
        <v>2</v>
      </c>
      <c r="I119" s="43" t="s">
        <v>238</v>
      </c>
      <c r="J119" s="44" t="s">
        <v>42</v>
      </c>
      <c r="K119" s="44">
        <v>73</v>
      </c>
      <c r="L119" s="43" t="s">
        <v>238</v>
      </c>
      <c r="M119" s="35">
        <v>3.7999999999999999E-2</v>
      </c>
      <c r="N119" s="35">
        <v>3.1E-2</v>
      </c>
      <c r="O119" s="38">
        <v>5.0999999999999997E-2</v>
      </c>
      <c r="P119" s="38">
        <v>3.2000000000000002E-3</v>
      </c>
      <c r="Q119" s="38">
        <v>399.29700000000003</v>
      </c>
      <c r="R119" s="38">
        <v>0</v>
      </c>
      <c r="S119" s="38">
        <v>0</v>
      </c>
      <c r="T119" s="38">
        <v>0</v>
      </c>
      <c r="U119" s="5">
        <f t="shared" si="1132"/>
        <v>1.5999999999999993E-2</v>
      </c>
      <c r="V119" s="5">
        <f t="shared" si="1133"/>
        <v>3.2000000000000002E-3</v>
      </c>
      <c r="W119" s="5">
        <f t="shared" si="1052"/>
        <v>399.29700000000003</v>
      </c>
      <c r="X119" s="5">
        <f t="shared" si="1053"/>
        <v>0</v>
      </c>
      <c r="Y119" s="5">
        <f t="shared" si="1054"/>
        <v>0</v>
      </c>
      <c r="Z119" s="5">
        <f t="shared" si="1055"/>
        <v>0</v>
      </c>
      <c r="AA119" s="5">
        <f t="shared" si="80"/>
        <v>-0.97029533010886582</v>
      </c>
      <c r="AB119" s="5">
        <f t="shared" si="1056"/>
        <v>3.2000000000000002E-3</v>
      </c>
      <c r="AC119" s="5">
        <f t="shared" si="82"/>
        <v>399.28841111012775</v>
      </c>
      <c r="AD119" s="5">
        <f t="shared" si="1057"/>
        <v>0</v>
      </c>
      <c r="AE119" s="5">
        <f t="shared" si="1058"/>
        <v>-1.7999999999999999E-2</v>
      </c>
      <c r="AF119" s="5">
        <f t="shared" si="1059"/>
        <v>0</v>
      </c>
      <c r="AG119" s="5">
        <f t="shared" si="86"/>
        <v>1.1012848003354367</v>
      </c>
      <c r="AH119" s="5">
        <f t="shared" si="1060"/>
        <v>3.2000000000000002E-3</v>
      </c>
      <c r="AI119" s="5">
        <f t="shared" si="88"/>
        <v>399.28694416528799</v>
      </c>
      <c r="AJ119" s="5">
        <f t="shared" si="1061"/>
        <v>0</v>
      </c>
      <c r="AK119" s="5">
        <f t="shared" si="1062"/>
        <v>1.7999999999999999E-2</v>
      </c>
      <c r="AL119" s="5">
        <f t="shared" si="1134"/>
        <v>0</v>
      </c>
      <c r="AM119" s="5">
        <f t="shared" si="1135"/>
        <v>-16.609673793150037</v>
      </c>
      <c r="AN119" s="5">
        <f t="shared" si="1136"/>
        <v>3.2000000000000002E-3</v>
      </c>
      <c r="AO119" s="5">
        <f t="shared" si="1137"/>
        <v>1324.0907182570998</v>
      </c>
      <c r="AP119" s="5">
        <f t="shared" si="1138"/>
        <v>0</v>
      </c>
      <c r="AQ119" s="5">
        <f t="shared" si="1139"/>
        <v>-2.3007715597952647E-2</v>
      </c>
      <c r="AR119" s="5">
        <f t="shared" si="1140"/>
        <v>0</v>
      </c>
      <c r="AS119" s="5">
        <f t="shared" si="1063"/>
        <v>-16.609673793150037</v>
      </c>
      <c r="AT119" s="5">
        <f t="shared" si="1064"/>
        <v>-2.9188558052633891</v>
      </c>
      <c r="AU119" s="5">
        <f t="shared" si="1065"/>
        <v>3318.5826311651044</v>
      </c>
      <c r="AV119" s="5">
        <f t="shared" si="1066"/>
        <v>3.6499999999999998E-4</v>
      </c>
      <c r="AW119" s="5">
        <f t="shared" si="1067"/>
        <v>-2.3007715597952647E-2</v>
      </c>
      <c r="AX119" s="5">
        <f t="shared" si="1068"/>
        <v>0</v>
      </c>
      <c r="AY119" s="5">
        <f t="shared" si="1069"/>
        <v>1.0146507819113326</v>
      </c>
      <c r="AZ119" s="5">
        <f t="shared" si="1070"/>
        <v>0.1132</v>
      </c>
      <c r="BA119" s="5">
        <f t="shared" si="1071"/>
        <v>-14.71923884173815</v>
      </c>
      <c r="BB119" s="5">
        <f t="shared" si="1072"/>
        <v>0</v>
      </c>
      <c r="BC119" s="5">
        <f t="shared" si="1073"/>
        <v>-3.1451758145441371E-2</v>
      </c>
      <c r="BD119" s="5">
        <f t="shared" si="1074"/>
        <v>0</v>
      </c>
    </row>
    <row r="120" spans="1:56">
      <c r="A120" t="str">
        <f t="shared" si="1131"/>
        <v>SLIT.3319.T10</v>
      </c>
      <c r="B120" t="str">
        <f t="shared" si="368"/>
        <v>SQS_XTD10_SLIT</v>
      </c>
      <c r="C120" s="43" t="s">
        <v>246</v>
      </c>
      <c r="D120" s="44" t="s">
        <v>264</v>
      </c>
      <c r="E120" s="44" t="s">
        <v>245</v>
      </c>
      <c r="F120" s="44" t="s">
        <v>245</v>
      </c>
      <c r="G120" s="44" t="s">
        <v>249</v>
      </c>
      <c r="H120" s="44"/>
      <c r="I120" s="43" t="s">
        <v>239</v>
      </c>
      <c r="J120" s="44" t="s">
        <v>42</v>
      </c>
      <c r="K120" s="44">
        <v>73</v>
      </c>
      <c r="L120" s="43" t="s">
        <v>239</v>
      </c>
      <c r="M120" s="35" t="s">
        <v>42</v>
      </c>
      <c r="N120" s="35" t="s">
        <v>42</v>
      </c>
      <c r="O120" s="38">
        <v>5.0999999999999997E-2</v>
      </c>
      <c r="P120" s="38">
        <v>3.2000000000000002E-3</v>
      </c>
      <c r="Q120" s="38">
        <v>400</v>
      </c>
      <c r="R120" s="38">
        <v>0</v>
      </c>
      <c r="S120" s="38">
        <v>0</v>
      </c>
      <c r="T120" s="38">
        <v>0</v>
      </c>
      <c r="U120" s="5">
        <f t="shared" si="1132"/>
        <v>1.5999999999999993E-2</v>
      </c>
      <c r="V120" s="5">
        <f t="shared" si="1133"/>
        <v>3.2000000000000002E-3</v>
      </c>
      <c r="W120" s="5">
        <f t="shared" si="1052"/>
        <v>400</v>
      </c>
      <c r="X120" s="5">
        <f t="shared" si="1053"/>
        <v>0</v>
      </c>
      <c r="Y120" s="5">
        <f t="shared" si="1054"/>
        <v>0</v>
      </c>
      <c r="Z120" s="5">
        <f t="shared" si="1055"/>
        <v>0</v>
      </c>
      <c r="AA120" s="5">
        <f t="shared" si="80"/>
        <v>-0.98294864680393501</v>
      </c>
      <c r="AB120" s="5">
        <f t="shared" si="1056"/>
        <v>3.2000000000000002E-3</v>
      </c>
      <c r="AC120" s="5">
        <f t="shared" si="82"/>
        <v>399.99129722720261</v>
      </c>
      <c r="AD120" s="5">
        <f t="shared" si="1057"/>
        <v>0</v>
      </c>
      <c r="AE120" s="5">
        <f t="shared" si="1058"/>
        <v>-1.7999999999999999E-2</v>
      </c>
      <c r="AF120" s="5">
        <f t="shared" si="1059"/>
        <v>0</v>
      </c>
      <c r="AG120" s="5">
        <f t="shared" si="86"/>
        <v>1.113938117030506</v>
      </c>
      <c r="AH120" s="5">
        <f t="shared" si="1060"/>
        <v>3.2000000000000002E-3</v>
      </c>
      <c r="AI120" s="5">
        <f t="shared" si="88"/>
        <v>399.98983028236285</v>
      </c>
      <c r="AJ120" s="5">
        <f t="shared" si="1061"/>
        <v>0</v>
      </c>
      <c r="AK120" s="5">
        <f t="shared" si="1062"/>
        <v>1.7999999999999999E-2</v>
      </c>
      <c r="AL120" s="5">
        <f t="shared" si="1134"/>
        <v>0</v>
      </c>
      <c r="AM120" s="5">
        <f t="shared" si="1135"/>
        <v>-16.625846790251185</v>
      </c>
      <c r="AN120" s="5">
        <f t="shared" si="1136"/>
        <v>3.2000000000000002E-3</v>
      </c>
      <c r="AO120" s="5">
        <f t="shared" si="1137"/>
        <v>1324.7935321970331</v>
      </c>
      <c r="AP120" s="5">
        <f t="shared" si="1138"/>
        <v>0</v>
      </c>
      <c r="AQ120" s="5">
        <f t="shared" si="1139"/>
        <v>-2.3007715597952647E-2</v>
      </c>
      <c r="AR120" s="5">
        <f t="shared" si="1140"/>
        <v>0</v>
      </c>
      <c r="AS120" s="5">
        <f t="shared" si="1063"/>
        <v>-16.625846790251185</v>
      </c>
      <c r="AT120" s="5">
        <f t="shared" si="1064"/>
        <v>-2.9191124187072006</v>
      </c>
      <c r="AU120" s="5">
        <f t="shared" si="1065"/>
        <v>3319.2854450581899</v>
      </c>
      <c r="AV120" s="5">
        <f t="shared" si="1066"/>
        <v>3.6499999999999998E-4</v>
      </c>
      <c r="AW120" s="5">
        <f t="shared" si="1067"/>
        <v>-2.3007715597952647E-2</v>
      </c>
      <c r="AX120" s="5">
        <f t="shared" si="1068"/>
        <v>0</v>
      </c>
      <c r="AY120" s="5">
        <f t="shared" si="1069"/>
        <v>0.99254384110164107</v>
      </c>
      <c r="AZ120" s="5">
        <f t="shared" si="1070"/>
        <v>0.1132</v>
      </c>
      <c r="BA120" s="5">
        <f t="shared" si="1071"/>
        <v>-14.016586521477363</v>
      </c>
      <c r="BB120" s="5">
        <f t="shared" si="1072"/>
        <v>0</v>
      </c>
      <c r="BC120" s="5">
        <f t="shared" si="1073"/>
        <v>-3.1451758145441371E-2</v>
      </c>
      <c r="BD120" s="5">
        <f t="shared" si="1074"/>
        <v>0</v>
      </c>
    </row>
    <row r="121" spans="1:56">
      <c r="A121" t="str">
        <f t="shared" si="1131"/>
        <v>IMG.3319.T10</v>
      </c>
      <c r="B121" t="str">
        <f t="shared" ref="B121:B133" si="1168">IF( H121&gt;0, CONCATENATE(D121,"_",F121,"_",G121,"-",H121),CONCATENATE(D121,"_",F121,"_",G121) )</f>
        <v>SQS_XTD10_IMG</v>
      </c>
      <c r="C121" s="43" t="s">
        <v>246</v>
      </c>
      <c r="D121" s="44" t="s">
        <v>264</v>
      </c>
      <c r="E121" s="44" t="s">
        <v>245</v>
      </c>
      <c r="F121" s="44" t="s">
        <v>245</v>
      </c>
      <c r="G121" s="44" t="s">
        <v>272</v>
      </c>
      <c r="H121" s="44"/>
      <c r="I121" s="43" t="s">
        <v>240</v>
      </c>
      <c r="J121" s="44" t="s">
        <v>42</v>
      </c>
      <c r="K121" s="44">
        <v>74</v>
      </c>
      <c r="L121" s="43" t="s">
        <v>240</v>
      </c>
      <c r="M121" s="35" t="s">
        <v>42</v>
      </c>
      <c r="N121" s="35" t="s">
        <v>42</v>
      </c>
      <c r="O121" s="38">
        <v>5.0999999999999997E-2</v>
      </c>
      <c r="P121" s="38">
        <v>3.2000000000000002E-3</v>
      </c>
      <c r="Q121" s="38">
        <v>400</v>
      </c>
      <c r="R121" s="38">
        <v>0</v>
      </c>
      <c r="S121" s="38">
        <v>0</v>
      </c>
      <c r="T121" s="38">
        <v>0</v>
      </c>
      <c r="U121" s="5">
        <f t="shared" si="1132"/>
        <v>1.5999999999999993E-2</v>
      </c>
      <c r="V121" s="5">
        <f t="shared" si="1133"/>
        <v>3.2000000000000002E-3</v>
      </c>
      <c r="W121" s="5">
        <f t="shared" si="1052"/>
        <v>400</v>
      </c>
      <c r="X121" s="5">
        <f t="shared" si="1053"/>
        <v>0</v>
      </c>
      <c r="Y121" s="5">
        <f t="shared" si="1054"/>
        <v>0</v>
      </c>
      <c r="Z121" s="5">
        <f t="shared" si="1055"/>
        <v>0</v>
      </c>
      <c r="AA121" s="5">
        <f t="shared" si="80"/>
        <v>-0.98294864680393501</v>
      </c>
      <c r="AB121" s="5">
        <f t="shared" si="1056"/>
        <v>3.2000000000000002E-3</v>
      </c>
      <c r="AC121" s="5">
        <f t="shared" si="82"/>
        <v>399.99129722720261</v>
      </c>
      <c r="AD121" s="5">
        <f t="shared" si="1057"/>
        <v>0</v>
      </c>
      <c r="AE121" s="5">
        <f t="shared" si="1058"/>
        <v>-1.7999999999999999E-2</v>
      </c>
      <c r="AF121" s="5">
        <f t="shared" si="1059"/>
        <v>0</v>
      </c>
      <c r="AG121" s="5">
        <f t="shared" si="86"/>
        <v>1.113938117030506</v>
      </c>
      <c r="AH121" s="5">
        <f t="shared" si="1060"/>
        <v>3.2000000000000002E-3</v>
      </c>
      <c r="AI121" s="5">
        <f t="shared" si="88"/>
        <v>399.98983028236285</v>
      </c>
      <c r="AJ121" s="5">
        <f t="shared" si="1061"/>
        <v>0</v>
      </c>
      <c r="AK121" s="5">
        <f t="shared" si="1062"/>
        <v>1.7999999999999999E-2</v>
      </c>
      <c r="AL121" s="5">
        <f t="shared" si="1134"/>
        <v>0</v>
      </c>
      <c r="AM121" s="5">
        <f t="shared" si="1135"/>
        <v>-16.625846790251185</v>
      </c>
      <c r="AN121" s="5">
        <f t="shared" si="1136"/>
        <v>3.2000000000000002E-3</v>
      </c>
      <c r="AO121" s="5">
        <f t="shared" si="1137"/>
        <v>1324.7935321970331</v>
      </c>
      <c r="AP121" s="5">
        <f t="shared" si="1138"/>
        <v>0</v>
      </c>
      <c r="AQ121" s="5">
        <f t="shared" si="1139"/>
        <v>-2.3007715597952647E-2</v>
      </c>
      <c r="AR121" s="5">
        <f t="shared" si="1140"/>
        <v>0</v>
      </c>
      <c r="AS121" s="5">
        <f t="shared" si="1063"/>
        <v>-16.625846790251185</v>
      </c>
      <c r="AT121" s="5">
        <f t="shared" si="1064"/>
        <v>-2.9191124187072006</v>
      </c>
      <c r="AU121" s="5">
        <f t="shared" si="1065"/>
        <v>3319.2854450581899</v>
      </c>
      <c r="AV121" s="5">
        <f t="shared" si="1066"/>
        <v>3.6499999999999998E-4</v>
      </c>
      <c r="AW121" s="5">
        <f t="shared" si="1067"/>
        <v>-2.3007715597952647E-2</v>
      </c>
      <c r="AX121" s="5">
        <f t="shared" si="1068"/>
        <v>0</v>
      </c>
      <c r="AY121" s="5">
        <f t="shared" si="1069"/>
        <v>0.99254384110164107</v>
      </c>
      <c r="AZ121" s="5">
        <f t="shared" si="1070"/>
        <v>0.1132</v>
      </c>
      <c r="BA121" s="5">
        <f t="shared" si="1071"/>
        <v>-14.016586521477363</v>
      </c>
      <c r="BB121" s="5">
        <f t="shared" si="1072"/>
        <v>0</v>
      </c>
      <c r="BC121" s="5">
        <f t="shared" si="1073"/>
        <v>-3.1451758145441371E-2</v>
      </c>
      <c r="BD121" s="5">
        <f t="shared" si="1074"/>
        <v>0</v>
      </c>
    </row>
    <row r="122" spans="1:56">
      <c r="A122" t="str">
        <f t="shared" si="1131"/>
        <v>PIPE.3321.T10</v>
      </c>
      <c r="B122" t="str">
        <f>IF( H122&gt;0, CONCATENATE(D122,"_",F122,"_",G122,"-",H122),CONCATENATE(D122,"_",F122,"_",G122) )</f>
        <v>SA3_XTD10_PIPE</v>
      </c>
      <c r="C122" s="43" t="s">
        <v>246</v>
      </c>
      <c r="D122" s="44" t="s">
        <v>247</v>
      </c>
      <c r="E122" s="44" t="s">
        <v>250</v>
      </c>
      <c r="F122" s="44" t="s">
        <v>245</v>
      </c>
      <c r="G122" s="44" t="s">
        <v>148</v>
      </c>
      <c r="H122" s="44"/>
      <c r="I122" s="43" t="s">
        <v>276</v>
      </c>
      <c r="J122" s="44" t="s">
        <v>42</v>
      </c>
      <c r="K122" s="44">
        <v>73</v>
      </c>
      <c r="L122" s="43"/>
      <c r="M122" s="35" t="s">
        <v>42</v>
      </c>
      <c r="N122" s="35" t="s">
        <v>42</v>
      </c>
      <c r="O122" s="38">
        <v>5.067E-2</v>
      </c>
      <c r="P122" s="38">
        <v>3.0000000000000001E-3</v>
      </c>
      <c r="Q122" s="38">
        <v>401.43200000000002</v>
      </c>
      <c r="R122" s="38">
        <v>0</v>
      </c>
      <c r="S122" s="38">
        <v>0</v>
      </c>
      <c r="T122" s="38">
        <v>0</v>
      </c>
      <c r="U122" s="5">
        <f t="shared" si="1132"/>
        <v>1.5669999999999996E-2</v>
      </c>
      <c r="V122" s="5">
        <f t="shared" si="1133"/>
        <v>3.0000000000000001E-3</v>
      </c>
      <c r="W122" s="5">
        <f t="shared" si="1052"/>
        <v>401.43200000000002</v>
      </c>
      <c r="X122" s="5">
        <f t="shared" si="1053"/>
        <v>0</v>
      </c>
      <c r="Y122" s="5">
        <f t="shared" si="1054"/>
        <v>0</v>
      </c>
      <c r="Z122" s="5">
        <f t="shared" si="1055"/>
        <v>0</v>
      </c>
      <c r="AA122" s="5">
        <f t="shared" si="80"/>
        <v>-1.0090532014639273</v>
      </c>
      <c r="AB122" s="5">
        <f t="shared" si="1056"/>
        <v>3.0000000000000001E-3</v>
      </c>
      <c r="AC122" s="5">
        <f t="shared" si="82"/>
        <v>401.42305930978688</v>
      </c>
      <c r="AD122" s="5">
        <f t="shared" si="1057"/>
        <v>0</v>
      </c>
      <c r="AE122" s="5">
        <f t="shared" si="1058"/>
        <v>-1.7999999999999999E-2</v>
      </c>
      <c r="AF122" s="5">
        <f t="shared" si="1059"/>
        <v>0</v>
      </c>
      <c r="AG122" s="5">
        <f t="shared" si="86"/>
        <v>1.1393827786076118</v>
      </c>
      <c r="AH122" s="5">
        <f t="shared" si="1060"/>
        <v>3.0000000000000001E-3</v>
      </c>
      <c r="AI122" s="5">
        <f t="shared" si="88"/>
        <v>401.42160424430563</v>
      </c>
      <c r="AJ122" s="5">
        <f t="shared" si="1061"/>
        <v>0</v>
      </c>
      <c r="AK122" s="5">
        <f t="shared" si="1062"/>
        <v>1.7999999999999999E-2</v>
      </c>
      <c r="AL122" s="5">
        <f t="shared" si="1134"/>
        <v>0</v>
      </c>
      <c r="AM122" s="5">
        <f t="shared" si="1135"/>
        <v>-16.659120844943967</v>
      </c>
      <c r="AN122" s="5">
        <f t="shared" si="1136"/>
        <v>3.0000000000000001E-3</v>
      </c>
      <c r="AO122" s="5">
        <f t="shared" si="1137"/>
        <v>1326.2251456037127</v>
      </c>
      <c r="AP122" s="5">
        <f t="shared" si="1138"/>
        <v>0</v>
      </c>
      <c r="AQ122" s="5">
        <f t="shared" si="1139"/>
        <v>-2.3007715597952647E-2</v>
      </c>
      <c r="AR122" s="5">
        <f t="shared" si="1140"/>
        <v>0</v>
      </c>
      <c r="AS122" s="5">
        <f t="shared" si="1063"/>
        <v>-16.659120844943967</v>
      </c>
      <c r="AT122" s="5">
        <f t="shared" si="1064"/>
        <v>-2.9198351334916572</v>
      </c>
      <c r="AU122" s="5">
        <f t="shared" si="1065"/>
        <v>3320.7170582964172</v>
      </c>
      <c r="AV122" s="5">
        <f t="shared" si="1066"/>
        <v>3.6499999999999998E-4</v>
      </c>
      <c r="AW122" s="5">
        <f t="shared" si="1067"/>
        <v>-2.3007715597952647E-2</v>
      </c>
      <c r="AX122" s="5">
        <f t="shared" si="1068"/>
        <v>0</v>
      </c>
      <c r="AY122" s="5">
        <f t="shared" si="1069"/>
        <v>0.94718251179129753</v>
      </c>
      <c r="AZ122" s="5">
        <f t="shared" si="1070"/>
        <v>0.113</v>
      </c>
      <c r="BA122" s="5">
        <f t="shared" si="1071"/>
        <v>-12.585305117034576</v>
      </c>
      <c r="BB122" s="5">
        <f t="shared" si="1072"/>
        <v>0</v>
      </c>
      <c r="BC122" s="5">
        <f t="shared" si="1073"/>
        <v>-3.1451758145441371E-2</v>
      </c>
      <c r="BD122" s="5">
        <f t="shared" si="1074"/>
        <v>0</v>
      </c>
    </row>
    <row r="123" spans="1:56">
      <c r="A123" t="str">
        <f t="shared" si="1131"/>
        <v>PIPE.3324.T10</v>
      </c>
      <c r="B123" t="str">
        <f>IF( H123&gt;0, CONCATENATE(D123,"_",F123,"_",G123,"-",H123),CONCATENATE(D123,"_",F123,"_",G123) )</f>
        <v>SA3_XTD10_PIPE</v>
      </c>
      <c r="C123" s="43" t="s">
        <v>246</v>
      </c>
      <c r="D123" s="44" t="s">
        <v>247</v>
      </c>
      <c r="E123" s="44" t="s">
        <v>250</v>
      </c>
      <c r="F123" s="44" t="s">
        <v>245</v>
      </c>
      <c r="G123" s="44" t="s">
        <v>148</v>
      </c>
      <c r="H123" s="44"/>
      <c r="I123" s="43" t="s">
        <v>277</v>
      </c>
      <c r="J123" s="44" t="s">
        <v>42</v>
      </c>
      <c r="K123" s="44">
        <v>73</v>
      </c>
      <c r="L123" s="43"/>
      <c r="M123" s="35" t="s">
        <v>42</v>
      </c>
      <c r="N123" s="35" t="s">
        <v>42</v>
      </c>
      <c r="O123" s="38">
        <v>4.9570000000000003E-2</v>
      </c>
      <c r="P123" s="38">
        <v>3.0000000000000001E-3</v>
      </c>
      <c r="Q123" s="38">
        <v>404.93200000000002</v>
      </c>
      <c r="R123" s="38">
        <v>0</v>
      </c>
      <c r="S123" s="38">
        <v>0</v>
      </c>
      <c r="T123" s="38">
        <v>0</v>
      </c>
      <c r="U123" s="5">
        <f t="shared" si="1132"/>
        <v>1.457E-2</v>
      </c>
      <c r="V123" s="5">
        <f t="shared" si="1133"/>
        <v>3.0000000000000001E-3</v>
      </c>
      <c r="W123" s="5">
        <f t="shared" si="1052"/>
        <v>404.93200000000002</v>
      </c>
      <c r="X123" s="5">
        <f t="shared" si="1053"/>
        <v>0</v>
      </c>
      <c r="Y123" s="5">
        <f t="shared" si="1054"/>
        <v>0</v>
      </c>
      <c r="Z123" s="5">
        <f t="shared" si="1055"/>
        <v>0</v>
      </c>
      <c r="AA123" s="5">
        <f t="shared" si="80"/>
        <v>-1.0731496213238507</v>
      </c>
      <c r="AB123" s="5">
        <f t="shared" si="1056"/>
        <v>3.0000000000000001E-3</v>
      </c>
      <c r="AC123" s="5">
        <f t="shared" si="82"/>
        <v>404.92247252616494</v>
      </c>
      <c r="AD123" s="5">
        <f t="shared" si="1057"/>
        <v>0</v>
      </c>
      <c r="AE123" s="5">
        <f t="shared" si="1058"/>
        <v>-1.7999999999999999E-2</v>
      </c>
      <c r="AF123" s="5">
        <f t="shared" si="1059"/>
        <v>0</v>
      </c>
      <c r="AG123" s="5">
        <f t="shared" si="86"/>
        <v>1.2012795548579123</v>
      </c>
      <c r="AH123" s="5">
        <f t="shared" si="1060"/>
        <v>3.0000000000000001E-3</v>
      </c>
      <c r="AI123" s="5">
        <f t="shared" si="88"/>
        <v>404.92105705854527</v>
      </c>
      <c r="AJ123" s="5">
        <f t="shared" si="1061"/>
        <v>0</v>
      </c>
      <c r="AK123" s="5">
        <f t="shared" si="1062"/>
        <v>1.7999999999999999E-2</v>
      </c>
      <c r="AL123" s="5">
        <f t="shared" si="1134"/>
        <v>0</v>
      </c>
      <c r="AM123" s="5">
        <f t="shared" si="1135"/>
        <v>-16.740740454030668</v>
      </c>
      <c r="AN123" s="5">
        <f t="shared" si="1136"/>
        <v>3.0000000000000001E-3</v>
      </c>
      <c r="AO123" s="5">
        <f t="shared" si="1137"/>
        <v>1329.7241939671126</v>
      </c>
      <c r="AP123" s="5">
        <f t="shared" si="1138"/>
        <v>0</v>
      </c>
      <c r="AQ123" s="5">
        <f t="shared" si="1139"/>
        <v>-2.3007715597952647E-2</v>
      </c>
      <c r="AR123" s="5">
        <f t="shared" si="1140"/>
        <v>0</v>
      </c>
      <c r="AS123" s="5">
        <f t="shared" si="1063"/>
        <v>-16.740740454030668</v>
      </c>
      <c r="AT123" s="5">
        <f t="shared" si="1064"/>
        <v>-2.921112716077285</v>
      </c>
      <c r="AU123" s="5">
        <f t="shared" si="1065"/>
        <v>3324.2161064265797</v>
      </c>
      <c r="AV123" s="5">
        <f t="shared" si="1066"/>
        <v>3.6499999999999998E-4</v>
      </c>
      <c r="AW123" s="5">
        <f t="shared" si="1067"/>
        <v>-2.3007715597952647E-2</v>
      </c>
      <c r="AX123" s="5">
        <f t="shared" si="1068"/>
        <v>0</v>
      </c>
      <c r="AY123" s="5">
        <f t="shared" si="1069"/>
        <v>0.83602005035997839</v>
      </c>
      <c r="AZ123" s="5">
        <f t="shared" si="1070"/>
        <v>0.113</v>
      </c>
      <c r="BA123" s="5">
        <f t="shared" si="1071"/>
        <v>-9.087070688473883</v>
      </c>
      <c r="BB123" s="5">
        <f t="shared" si="1072"/>
        <v>0</v>
      </c>
      <c r="BC123" s="5">
        <f t="shared" si="1073"/>
        <v>-3.1451758145441371E-2</v>
      </c>
      <c r="BD123" s="5">
        <f t="shared" si="1074"/>
        <v>0</v>
      </c>
    </row>
    <row r="124" spans="1:56">
      <c r="A124" t="str">
        <f t="shared" si="1131"/>
        <v>PIPE.3325.T10</v>
      </c>
      <c r="B124" t="str">
        <f>IF( H124&gt;0, CONCATENATE(D124,"_",F124,"_",G124,"-",H124),CONCATENATE(D124,"_",F124,"_",G124) )</f>
        <v>SA3_XTD10_PIPE</v>
      </c>
      <c r="C124" s="43" t="s">
        <v>246</v>
      </c>
      <c r="D124" s="44" t="s">
        <v>247</v>
      </c>
      <c r="E124" s="44" t="s">
        <v>250</v>
      </c>
      <c r="F124" s="44" t="s">
        <v>245</v>
      </c>
      <c r="G124" s="44" t="s">
        <v>148</v>
      </c>
      <c r="H124" s="44"/>
      <c r="I124" s="43" t="s">
        <v>278</v>
      </c>
      <c r="J124" s="44" t="s">
        <v>42</v>
      </c>
      <c r="K124" s="44">
        <v>73</v>
      </c>
      <c r="L124" s="43"/>
      <c r="M124" s="35" t="s">
        <v>42</v>
      </c>
      <c r="N124" s="35" t="s">
        <v>42</v>
      </c>
      <c r="O124" s="38">
        <v>4.929E-2</v>
      </c>
      <c r="P124" s="38">
        <v>2E-3</v>
      </c>
      <c r="Q124" s="38">
        <v>405.822</v>
      </c>
      <c r="R124" s="38">
        <v>0</v>
      </c>
      <c r="S124" s="38">
        <v>0</v>
      </c>
      <c r="T124" s="38">
        <v>0</v>
      </c>
      <c r="U124" s="5">
        <f t="shared" si="1132"/>
        <v>1.4289999999999997E-2</v>
      </c>
      <c r="V124" s="5">
        <f t="shared" si="1133"/>
        <v>2E-3</v>
      </c>
      <c r="W124" s="5">
        <f t="shared" si="1052"/>
        <v>405.822</v>
      </c>
      <c r="X124" s="5">
        <f t="shared" si="1053"/>
        <v>0</v>
      </c>
      <c r="Y124" s="5">
        <f t="shared" si="1054"/>
        <v>0</v>
      </c>
      <c r="Z124" s="5">
        <f t="shared" si="1055"/>
        <v>0</v>
      </c>
      <c r="AA124" s="5">
        <f t="shared" si="80"/>
        <v>-1.0894487108990893</v>
      </c>
      <c r="AB124" s="5">
        <f t="shared" si="1056"/>
        <v>2E-3</v>
      </c>
      <c r="AC124" s="5">
        <f t="shared" si="82"/>
        <v>405.81232331032987</v>
      </c>
      <c r="AD124" s="5">
        <f t="shared" si="1057"/>
        <v>0</v>
      </c>
      <c r="AE124" s="5">
        <f t="shared" si="1058"/>
        <v>-1.7999999999999999E-2</v>
      </c>
      <c r="AF124" s="5">
        <f t="shared" si="1059"/>
        <v>0</v>
      </c>
      <c r="AG124" s="5">
        <f t="shared" si="86"/>
        <v>1.2170187351507016</v>
      </c>
      <c r="AH124" s="5">
        <f t="shared" si="1060"/>
        <v>2E-3</v>
      </c>
      <c r="AI124" s="5">
        <f t="shared" si="88"/>
        <v>405.81091792216591</v>
      </c>
      <c r="AJ124" s="5">
        <f t="shared" si="1061"/>
        <v>0</v>
      </c>
      <c r="AK124" s="5">
        <f t="shared" si="1062"/>
        <v>1.7999999999999999E-2</v>
      </c>
      <c r="AL124" s="5">
        <f t="shared" si="1134"/>
        <v>0</v>
      </c>
      <c r="AM124" s="5">
        <f t="shared" si="1135"/>
        <v>-16.761495440265666</v>
      </c>
      <c r="AN124" s="5">
        <f t="shared" si="1136"/>
        <v>2E-3</v>
      </c>
      <c r="AO124" s="5">
        <f t="shared" si="1137"/>
        <v>1330.613951972947</v>
      </c>
      <c r="AP124" s="5">
        <f t="shared" si="1138"/>
        <v>0</v>
      </c>
      <c r="AQ124" s="5">
        <f t="shared" si="1139"/>
        <v>-2.3007715597952647E-2</v>
      </c>
      <c r="AR124" s="5">
        <f t="shared" si="1140"/>
        <v>0</v>
      </c>
      <c r="AS124" s="5">
        <f t="shared" si="1063"/>
        <v>-16.761495440265666</v>
      </c>
      <c r="AT124" s="5">
        <f t="shared" si="1064"/>
        <v>-2.9224375870085733</v>
      </c>
      <c r="AU124" s="5">
        <f t="shared" si="1065"/>
        <v>3325.1058640079827</v>
      </c>
      <c r="AV124" s="5">
        <f t="shared" si="1066"/>
        <v>3.6499999999999998E-4</v>
      </c>
      <c r="AW124" s="5">
        <f t="shared" si="1067"/>
        <v>-2.3007715597952647E-2</v>
      </c>
      <c r="AX124" s="5">
        <f t="shared" si="1068"/>
        <v>0</v>
      </c>
      <c r="AY124" s="5">
        <f t="shared" si="1069"/>
        <v>0.80775273888017685</v>
      </c>
      <c r="AZ124" s="5">
        <f t="shared" si="1070"/>
        <v>0.112</v>
      </c>
      <c r="BA124" s="5">
        <f t="shared" si="1071"/>
        <v>-8.197519657053089</v>
      </c>
      <c r="BB124" s="5">
        <f t="shared" si="1072"/>
        <v>0</v>
      </c>
      <c r="BC124" s="5">
        <f t="shared" si="1073"/>
        <v>-3.1451758145441371E-2</v>
      </c>
      <c r="BD124" s="5">
        <f t="shared" si="1074"/>
        <v>0</v>
      </c>
    </row>
    <row r="125" spans="1:56">
      <c r="A125" t="str">
        <f t="shared" si="1131"/>
        <v>PIPE.3330.T10</v>
      </c>
      <c r="B125" t="str">
        <f>IF( H125&gt;0, CONCATENATE(D125,"_",F125,"_",G125,"-",H125),CONCATENATE(D125,"_",F125,"_",G125) )</f>
        <v>SA3_XTD10_PIPE</v>
      </c>
      <c r="C125" s="43" t="s">
        <v>246</v>
      </c>
      <c r="D125" s="44" t="s">
        <v>247</v>
      </c>
      <c r="E125" s="44" t="s">
        <v>250</v>
      </c>
      <c r="F125" s="44" t="s">
        <v>245</v>
      </c>
      <c r="G125" s="44" t="s">
        <v>148</v>
      </c>
      <c r="H125" s="44"/>
      <c r="I125" s="43" t="s">
        <v>279</v>
      </c>
      <c r="J125" s="44" t="s">
        <v>42</v>
      </c>
      <c r="K125" s="44">
        <v>73</v>
      </c>
      <c r="L125" s="43"/>
      <c r="M125" s="35" t="s">
        <v>42</v>
      </c>
      <c r="N125" s="35" t="s">
        <v>42</v>
      </c>
      <c r="O125" s="38">
        <v>4.7649999999999998E-2</v>
      </c>
      <c r="P125" s="38">
        <v>1E-3</v>
      </c>
      <c r="Q125" s="38">
        <v>411.072</v>
      </c>
      <c r="R125" s="38">
        <v>0</v>
      </c>
      <c r="S125" s="38">
        <v>0</v>
      </c>
      <c r="T125" s="38">
        <v>0</v>
      </c>
      <c r="U125" s="5">
        <f t="shared" si="1132"/>
        <v>1.2649999999999995E-2</v>
      </c>
      <c r="V125" s="5">
        <f t="shared" si="1133"/>
        <v>1E-3</v>
      </c>
      <c r="W125" s="5">
        <f t="shared" si="1052"/>
        <v>411.072</v>
      </c>
      <c r="X125" s="5">
        <f t="shared" si="1053"/>
        <v>0</v>
      </c>
      <c r="Y125" s="5">
        <f t="shared" si="1054"/>
        <v>0</v>
      </c>
      <c r="Z125" s="5">
        <f t="shared" si="1055"/>
        <v>0</v>
      </c>
      <c r="AA125" s="5">
        <f t="shared" si="80"/>
        <v>-1.1855833423089306</v>
      </c>
      <c r="AB125" s="5">
        <f t="shared" si="1056"/>
        <v>1E-3</v>
      </c>
      <c r="AC125" s="5">
        <f t="shared" si="82"/>
        <v>411.06144331488719</v>
      </c>
      <c r="AD125" s="5">
        <f t="shared" si="1057"/>
        <v>0</v>
      </c>
      <c r="AE125" s="5">
        <f t="shared" si="1058"/>
        <v>-1.7999999999999999E-2</v>
      </c>
      <c r="AF125" s="5">
        <f t="shared" si="1059"/>
        <v>0</v>
      </c>
      <c r="AG125" s="5">
        <f t="shared" si="86"/>
        <v>1.3098738979061961</v>
      </c>
      <c r="AH125" s="5">
        <f t="shared" si="1060"/>
        <v>1E-3</v>
      </c>
      <c r="AI125" s="5">
        <f t="shared" si="88"/>
        <v>411.0600969635351</v>
      </c>
      <c r="AJ125" s="5">
        <f t="shared" si="1061"/>
        <v>0</v>
      </c>
      <c r="AK125" s="5">
        <f t="shared" si="1062"/>
        <v>1.7999999999999999E-2</v>
      </c>
      <c r="AL125" s="5">
        <f t="shared" si="1134"/>
        <v>0</v>
      </c>
      <c r="AM125" s="5">
        <f t="shared" si="1135"/>
        <v>-16.883914856542379</v>
      </c>
      <c r="AN125" s="5">
        <f t="shared" si="1136"/>
        <v>1E-3</v>
      </c>
      <c r="AO125" s="5">
        <f t="shared" si="1137"/>
        <v>1335.8625247481041</v>
      </c>
      <c r="AP125" s="5">
        <f t="shared" si="1138"/>
        <v>0</v>
      </c>
      <c r="AQ125" s="5">
        <f t="shared" si="1139"/>
        <v>-2.3007715597952647E-2</v>
      </c>
      <c r="AR125" s="5">
        <f t="shared" si="1140"/>
        <v>0</v>
      </c>
      <c r="AS125" s="5">
        <f t="shared" si="1063"/>
        <v>-16.883914856542379</v>
      </c>
      <c r="AT125" s="5">
        <f t="shared" si="1064"/>
        <v>-2.9253539609043568</v>
      </c>
      <c r="AU125" s="5">
        <f t="shared" si="1065"/>
        <v>3330.3544360681608</v>
      </c>
      <c r="AV125" s="5">
        <f t="shared" si="1066"/>
        <v>3.6499999999999998E-4</v>
      </c>
      <c r="AW125" s="5">
        <f t="shared" si="1067"/>
        <v>-2.3007715597952647E-2</v>
      </c>
      <c r="AX125" s="5">
        <f t="shared" si="1068"/>
        <v>0</v>
      </c>
      <c r="AY125" s="5">
        <f t="shared" si="1069"/>
        <v>0.64101904178753311</v>
      </c>
      <c r="AZ125" s="5">
        <f t="shared" si="1070"/>
        <v>0.111</v>
      </c>
      <c r="BA125" s="5">
        <f t="shared" si="1071"/>
        <v>-2.9501676997459234</v>
      </c>
      <c r="BB125" s="5">
        <f t="shared" si="1072"/>
        <v>0</v>
      </c>
      <c r="BC125" s="5">
        <f t="shared" si="1073"/>
        <v>-3.1451758145441371E-2</v>
      </c>
      <c r="BD125" s="5">
        <f t="shared" si="1074"/>
        <v>0</v>
      </c>
    </row>
    <row r="126" spans="1:56">
      <c r="A126" t="str">
        <f t="shared" si="1131"/>
        <v>PIPE.3332.T10</v>
      </c>
      <c r="B126" t="str">
        <f>IF( H126&gt;0, CONCATENATE(D126,"_",F126,"_",G126,"-",H126),CONCATENATE(D126,"_",F126,"_",G126) )</f>
        <v>SA3_XTD10_PIPE</v>
      </c>
      <c r="C126" s="43" t="s">
        <v>246</v>
      </c>
      <c r="D126" s="44" t="s">
        <v>247</v>
      </c>
      <c r="E126" s="44" t="s">
        <v>250</v>
      </c>
      <c r="F126" s="44" t="s">
        <v>245</v>
      </c>
      <c r="G126" s="44" t="s">
        <v>148</v>
      </c>
      <c r="H126" s="44"/>
      <c r="I126" s="43" t="s">
        <v>280</v>
      </c>
      <c r="J126" s="44" t="s">
        <v>42</v>
      </c>
      <c r="K126" s="44">
        <v>73</v>
      </c>
      <c r="L126" s="43"/>
      <c r="M126" s="35" t="s">
        <v>42</v>
      </c>
      <c r="N126" s="35" t="s">
        <v>42</v>
      </c>
      <c r="O126" s="38">
        <v>4.7219999999999998E-2</v>
      </c>
      <c r="P126" s="38">
        <v>0</v>
      </c>
      <c r="Q126" s="38">
        <v>412.41199999999998</v>
      </c>
      <c r="R126" s="38">
        <v>0</v>
      </c>
      <c r="S126" s="38">
        <v>0</v>
      </c>
      <c r="T126" s="38">
        <v>0</v>
      </c>
      <c r="U126" s="5">
        <f t="shared" si="1132"/>
        <v>1.2219999999999995E-2</v>
      </c>
      <c r="V126" s="5">
        <f t="shared" si="1133"/>
        <v>0</v>
      </c>
      <c r="W126" s="5">
        <f t="shared" si="1052"/>
        <v>412.41199999999998</v>
      </c>
      <c r="X126" s="5">
        <f t="shared" si="1053"/>
        <v>0</v>
      </c>
      <c r="Y126" s="5">
        <f t="shared" si="1054"/>
        <v>0</v>
      </c>
      <c r="Z126" s="5">
        <f t="shared" si="1055"/>
        <v>0</v>
      </c>
      <c r="AA126" s="5">
        <f t="shared" si="80"/>
        <v>-1.2101319701919111</v>
      </c>
      <c r="AB126" s="5">
        <f t="shared" si="1056"/>
        <v>0</v>
      </c>
      <c r="AC126" s="5">
        <f t="shared" si="82"/>
        <v>412.40121850116623</v>
      </c>
      <c r="AD126" s="5">
        <f t="shared" si="1057"/>
        <v>0</v>
      </c>
      <c r="AE126" s="5">
        <f t="shared" si="1058"/>
        <v>-1.7999999999999999E-2</v>
      </c>
      <c r="AF126" s="5">
        <f t="shared" si="1059"/>
        <v>0</v>
      </c>
      <c r="AG126" s="5">
        <f t="shared" si="86"/>
        <v>1.3335626651054149</v>
      </c>
      <c r="AH126" s="5">
        <f t="shared" si="1060"/>
        <v>0</v>
      </c>
      <c r="AI126" s="5">
        <f t="shared" si="88"/>
        <v>412.39988762897826</v>
      </c>
      <c r="AJ126" s="5">
        <f t="shared" si="1061"/>
        <v>0</v>
      </c>
      <c r="AK126" s="5">
        <f t="shared" si="1062"/>
        <v>1.7999999999999999E-2</v>
      </c>
      <c r="AL126" s="5">
        <f t="shared" si="1134"/>
        <v>0</v>
      </c>
      <c r="AM126" s="5">
        <f t="shared" si="1135"/>
        <v>-16.915172361677104</v>
      </c>
      <c r="AN126" s="5">
        <f t="shared" si="1136"/>
        <v>0</v>
      </c>
      <c r="AO126" s="5">
        <f t="shared" si="1137"/>
        <v>1337.2021602034697</v>
      </c>
      <c r="AP126" s="5">
        <f t="shared" si="1138"/>
        <v>0</v>
      </c>
      <c r="AQ126" s="5">
        <f t="shared" si="1139"/>
        <v>-2.3007715597952647E-2</v>
      </c>
      <c r="AR126" s="5">
        <f t="shared" si="1140"/>
        <v>0</v>
      </c>
      <c r="AS126" s="5">
        <f t="shared" si="1063"/>
        <v>-16.915172361677104</v>
      </c>
      <c r="AT126" s="5">
        <f t="shared" si="1064"/>
        <v>-2.9268430923817976</v>
      </c>
      <c r="AU126" s="5">
        <f t="shared" si="1065"/>
        <v>3331.6940710691069</v>
      </c>
      <c r="AV126" s="5">
        <f t="shared" si="1066"/>
        <v>3.6499999999999998E-4</v>
      </c>
      <c r="AW126" s="5">
        <f t="shared" si="1067"/>
        <v>-2.3007715597952647E-2</v>
      </c>
      <c r="AX126" s="5">
        <f t="shared" si="1068"/>
        <v>0</v>
      </c>
      <c r="AY126" s="5">
        <f t="shared" si="1069"/>
        <v>0.59845084664855352</v>
      </c>
      <c r="AZ126" s="5">
        <f t="shared" si="1070"/>
        <v>0.11</v>
      </c>
      <c r="BA126" s="5">
        <f t="shared" si="1071"/>
        <v>-1.6108439399094454</v>
      </c>
      <c r="BB126" s="5">
        <f t="shared" si="1072"/>
        <v>0</v>
      </c>
      <c r="BC126" s="5">
        <f t="shared" si="1073"/>
        <v>-3.1451758145441371E-2</v>
      </c>
      <c r="BD126" s="5">
        <f t="shared" si="1074"/>
        <v>0</v>
      </c>
    </row>
    <row r="127" spans="1:56">
      <c r="A127" t="str">
        <f t="shared" si="1131"/>
        <v>PBLM.3332.T10</v>
      </c>
      <c r="B127" t="str">
        <f t="shared" si="1168"/>
        <v>SQS_XTD10_PBLM</v>
      </c>
      <c r="C127" s="43" t="s">
        <v>246</v>
      </c>
      <c r="D127" s="44" t="s">
        <v>264</v>
      </c>
      <c r="E127" s="44" t="s">
        <v>245</v>
      </c>
      <c r="F127" s="44" t="s">
        <v>245</v>
      </c>
      <c r="G127" s="44" t="s">
        <v>82</v>
      </c>
      <c r="H127" s="44"/>
      <c r="I127" s="43" t="s">
        <v>242</v>
      </c>
      <c r="J127" s="44" t="s">
        <v>42</v>
      </c>
      <c r="K127" s="44">
        <v>73</v>
      </c>
      <c r="L127" s="43" t="s">
        <v>242</v>
      </c>
      <c r="M127" s="35" t="s">
        <v>42</v>
      </c>
      <c r="N127" s="35" t="s">
        <v>42</v>
      </c>
      <c r="O127" s="38">
        <v>4.7E-2</v>
      </c>
      <c r="P127" s="38">
        <v>0</v>
      </c>
      <c r="Q127" s="38">
        <v>413.20229996401719</v>
      </c>
      <c r="R127" s="38">
        <v>0</v>
      </c>
      <c r="S127" s="38">
        <v>0</v>
      </c>
      <c r="T127" s="38">
        <v>0</v>
      </c>
      <c r="U127" s="5">
        <f t="shared" si="1132"/>
        <v>1.1999999999999997E-2</v>
      </c>
      <c r="V127" s="5">
        <f t="shared" si="1133"/>
        <v>0</v>
      </c>
      <c r="W127" s="5">
        <f t="shared" ref="W127:W133" si="1169">Q127</f>
        <v>413.20229996401719</v>
      </c>
      <c r="X127" s="5">
        <f t="shared" ref="X127:X133" si="1170">R127</f>
        <v>0</v>
      </c>
      <c r="Y127" s="5">
        <f t="shared" ref="Y127:Y133" si="1171">S127</f>
        <v>0</v>
      </c>
      <c r="Z127" s="5">
        <f t="shared" ref="Z127:Z133" si="1172">T127</f>
        <v>0</v>
      </c>
      <c r="AA127" s="5">
        <f t="shared" ref="AA127:AA133" si="1173">U127*COS(-0.018)+(W127-344.5)*SIN(-0.018)</f>
        <v>-1.2245765657460621</v>
      </c>
      <c r="AB127" s="5">
        <f t="shared" ref="AB127:AB133" si="1174">V127</f>
        <v>0</v>
      </c>
      <c r="AC127" s="5">
        <f t="shared" ref="AC127:AC133" si="1175">-U127*SIN(-0.018)+(W127-344.5)*COS(0.018)+344.5</f>
        <v>413.19138648025984</v>
      </c>
      <c r="AD127" s="5">
        <f t="shared" ref="AD127:AD133" si="1176">R127</f>
        <v>0</v>
      </c>
      <c r="AE127" s="5">
        <f t="shared" ref="AE127:AE133" si="1177">S127-0.018</f>
        <v>-1.7999999999999999E-2</v>
      </c>
      <c r="AF127" s="5">
        <f t="shared" ref="AF127:AF133" si="1178">T127</f>
        <v>0</v>
      </c>
      <c r="AG127" s="5">
        <f t="shared" ref="AG127:AG133" si="1179">U127*COS(0.018)+(W127-339)*SIN(0.018)</f>
        <v>1.3475673319376418</v>
      </c>
      <c r="AH127" s="5">
        <f t="shared" ref="AH127:AH133" si="1180">V127</f>
        <v>0</v>
      </c>
      <c r="AI127" s="5">
        <f t="shared" ref="AI127:AI133" si="1181">-U127*SIN(0.018)+(W127-339)*COS(0.018)+339</f>
        <v>413.19006352764416</v>
      </c>
      <c r="AJ127" s="5">
        <f t="shared" ref="AJ127:AJ133" si="1182">R127</f>
        <v>0</v>
      </c>
      <c r="AK127" s="5">
        <f t="shared" ref="AK127:AK133" si="1183">S127+0.018</f>
        <v>1.7999999999999999E-2</v>
      </c>
      <c r="AL127" s="5">
        <f t="shared" si="1134"/>
        <v>0</v>
      </c>
      <c r="AM127" s="5">
        <f t="shared" si="1135"/>
        <v>-16.933573696092289</v>
      </c>
      <c r="AN127" s="5">
        <f t="shared" si="1136"/>
        <v>0</v>
      </c>
      <c r="AO127" s="5">
        <f t="shared" si="1137"/>
        <v>1337.9922459408535</v>
      </c>
      <c r="AP127" s="5">
        <f t="shared" si="1138"/>
        <v>0</v>
      </c>
      <c r="AQ127" s="5">
        <f t="shared" si="1139"/>
        <v>-2.3007715597952647E-2</v>
      </c>
      <c r="AR127" s="5">
        <f t="shared" si="1140"/>
        <v>0</v>
      </c>
      <c r="AS127" s="5">
        <f t="shared" ref="AS127:AS133" si="1184">AM127</f>
        <v>-16.933573696092289</v>
      </c>
      <c r="AT127" s="5">
        <f t="shared" ref="AT127:AT133" si="1185">AN127*COS(0.02092*PI()/180)-AO127*SIN(0.02092*PI()/180)-2.4386</f>
        <v>-2.9271315707548871</v>
      </c>
      <c r="AU127" s="5">
        <f t="shared" ref="AU127:AU133" si="1186">AN127*SIN(0.02092*PI()/180)+AO127*COS(0.02092*PI()/180)+1994.492</f>
        <v>3332.4841567538256</v>
      </c>
      <c r="AV127" s="5">
        <f t="shared" ref="AV127:AV133" si="1187">AP127+0.000365</f>
        <v>3.6499999999999998E-4</v>
      </c>
      <c r="AW127" s="5">
        <f t="shared" ref="AW127:AW133" si="1188">AQ127</f>
        <v>-2.3007715597952647E-2</v>
      </c>
      <c r="AX127" s="5">
        <f t="shared" ref="AX127:AX133" si="1189">AR127</f>
        <v>0</v>
      </c>
      <c r="AY127" s="5">
        <f t="shared" ref="AY127:AY133" si="1190">(AM127+17.5)*COS(-0.483808*PI()/180)+(AO127-1338.818)*SIN(-0.483808*PI()/180)</f>
        <v>0.57337872995311978</v>
      </c>
      <c r="AZ127" s="5">
        <f t="shared" ref="AZ127:AZ133" si="1191">AN127+0.11</f>
        <v>0.11</v>
      </c>
      <c r="BA127" s="5">
        <f t="shared" ref="BA127:BA133" si="1192">-(AM127+17.5)*SIN(-0.483808*PI()/180)+(AO127-1338.818)*COS(-0.483808*PI()/180)</f>
        <v>-0.82094174945164844</v>
      </c>
      <c r="BB127" s="5">
        <f t="shared" ref="BB127:BB133" si="1193">AP127</f>
        <v>0</v>
      </c>
      <c r="BC127" s="5">
        <f t="shared" ref="BC127:BC133" si="1194">AQ127-0.483808*PI()/180</f>
        <v>-3.1451758145441371E-2</v>
      </c>
      <c r="BD127" s="5">
        <f t="shared" ref="BD127:BD133" si="1195">AR127</f>
        <v>0</v>
      </c>
    </row>
    <row r="128" spans="1:56" s="55" customFormat="1">
      <c r="A128" s="55" t="str">
        <f t="shared" ref="A128:A129" si="1196">IF( H128="", CONCATENATE(G128,".",ROUND(AU128,0),".",C128),CONCATENATE(G128,"-",H128,".",ROUND(AU128,0),".",C128))</f>
        <v>PIPE.3333.T10</v>
      </c>
      <c r="B128" s="55" t="str">
        <f>IF( H128&gt;0, CONCATENATE(D128,"_",F128,"_",G128,"-",H128),CONCATENATE(D128,"_",F128,"_",G128) )</f>
        <v>SA3_XTD10_PIPE</v>
      </c>
      <c r="C128" s="62" t="s">
        <v>246</v>
      </c>
      <c r="D128" s="23" t="s">
        <v>247</v>
      </c>
      <c r="E128" s="23" t="s">
        <v>250</v>
      </c>
      <c r="F128" s="23" t="s">
        <v>245</v>
      </c>
      <c r="G128" s="23" t="s">
        <v>148</v>
      </c>
      <c r="H128" s="23"/>
      <c r="I128" s="62" t="s">
        <v>289</v>
      </c>
      <c r="J128" s="23" t="s">
        <v>42</v>
      </c>
      <c r="K128" s="23">
        <v>73</v>
      </c>
      <c r="L128" s="62"/>
      <c r="M128" s="63" t="s">
        <v>42</v>
      </c>
      <c r="N128" s="63" t="s">
        <v>42</v>
      </c>
      <c r="O128" s="64">
        <v>4.7E-2</v>
      </c>
      <c r="P128" s="64">
        <v>3.0000000000000001E-3</v>
      </c>
      <c r="Q128" s="64">
        <v>413.892</v>
      </c>
      <c r="R128" s="64">
        <v>0</v>
      </c>
      <c r="S128" s="64">
        <v>0</v>
      </c>
      <c r="T128" s="64">
        <v>0</v>
      </c>
      <c r="U128" s="5">
        <f t="shared" ref="U128:U129" si="1197">O128-0.035</f>
        <v>1.1999999999999997E-2</v>
      </c>
      <c r="V128" s="5">
        <f t="shared" ref="V128:V129" si="1198">P128</f>
        <v>3.0000000000000001E-3</v>
      </c>
      <c r="W128" s="5">
        <f t="shared" si="1169"/>
        <v>413.892</v>
      </c>
      <c r="X128" s="5">
        <f t="shared" si="1170"/>
        <v>0</v>
      </c>
      <c r="Y128" s="5">
        <f t="shared" si="1171"/>
        <v>0</v>
      </c>
      <c r="Z128" s="5">
        <f t="shared" si="1172"/>
        <v>0</v>
      </c>
      <c r="AA128" s="5">
        <f t="shared" si="1173"/>
        <v>-1.2369904960161779</v>
      </c>
      <c r="AB128" s="5">
        <f t="shared" si="1174"/>
        <v>3.0000000000000001E-3</v>
      </c>
      <c r="AC128" s="5">
        <f t="shared" si="1175"/>
        <v>413.88097478785352</v>
      </c>
      <c r="AD128" s="5">
        <f t="shared" si="1176"/>
        <v>0</v>
      </c>
      <c r="AE128" s="5">
        <f t="shared" si="1177"/>
        <v>-1.7999999999999999E-2</v>
      </c>
      <c r="AF128" s="5">
        <f t="shared" si="1178"/>
        <v>0</v>
      </c>
      <c r="AG128" s="5">
        <f t="shared" si="1179"/>
        <v>1.3599812622077576</v>
      </c>
      <c r="AH128" s="5">
        <f t="shared" si="1180"/>
        <v>3.0000000000000001E-3</v>
      </c>
      <c r="AI128" s="5">
        <f t="shared" si="1181"/>
        <v>413.87965183523784</v>
      </c>
      <c r="AJ128" s="5">
        <f t="shared" si="1182"/>
        <v>0</v>
      </c>
      <c r="AK128" s="5">
        <f t="shared" si="1183"/>
        <v>1.7999999999999999E-2</v>
      </c>
      <c r="AL128" s="5">
        <f t="shared" ref="AL128:AL129" si="1199">T128</f>
        <v>0</v>
      </c>
      <c r="AM128" s="5">
        <f t="shared" ref="AM128:AM129" si="1200">O128*COS(-1.318245*PI()/180)+(Q128+115.9)*SIN(-1.318245*PI()/180)-4.8082</f>
        <v>-16.949440718400414</v>
      </c>
      <c r="AN128" s="5">
        <f t="shared" ref="AN128:AN129" si="1201">P128</f>
        <v>3.0000000000000001E-3</v>
      </c>
      <c r="AO128" s="5">
        <f t="shared" ref="AO128:AO129" si="1202">-O128*SIN(-1.318245*PI()/180)+(Q128+115.9)*COS(-1.318245*PI()/180)+809.0289</f>
        <v>1338.6817634368153</v>
      </c>
      <c r="AP128" s="5">
        <f t="shared" ref="AP128:AP129" si="1203">R128</f>
        <v>0</v>
      </c>
      <c r="AQ128" s="5">
        <f t="shared" ref="AQ128:AQ129" si="1204">S128-1.318245*PI()/180</f>
        <v>-2.3007715597952647E-2</v>
      </c>
      <c r="AR128" s="5">
        <f t="shared" ref="AR128:AR129" si="1205">T128</f>
        <v>0</v>
      </c>
      <c r="AS128" s="5">
        <f t="shared" si="1184"/>
        <v>-16.949440718400414</v>
      </c>
      <c r="AT128" s="5">
        <f t="shared" si="1185"/>
        <v>-2.9243833295628683</v>
      </c>
      <c r="AU128" s="5">
        <f t="shared" si="1186"/>
        <v>3333.1736752991947</v>
      </c>
      <c r="AV128" s="5">
        <f t="shared" si="1187"/>
        <v>3.6499999999999998E-4</v>
      </c>
      <c r="AW128" s="5">
        <f t="shared" si="1188"/>
        <v>-2.3007715597952647E-2</v>
      </c>
      <c r="AX128" s="5">
        <f t="shared" si="1189"/>
        <v>0</v>
      </c>
      <c r="AY128" s="5">
        <f t="shared" si="1190"/>
        <v>0.55169002743261608</v>
      </c>
      <c r="AZ128" s="5">
        <f t="shared" si="1191"/>
        <v>0.113</v>
      </c>
      <c r="BA128" s="5">
        <f t="shared" si="1192"/>
        <v>-0.13158281550116518</v>
      </c>
      <c r="BB128" s="5">
        <f t="shared" si="1193"/>
        <v>0</v>
      </c>
      <c r="BC128" s="5">
        <f t="shared" si="1194"/>
        <v>-3.1451758145441371E-2</v>
      </c>
      <c r="BD128" s="5">
        <f t="shared" si="1195"/>
        <v>0</v>
      </c>
    </row>
    <row r="129" spans="1:56" s="55" customFormat="1">
      <c r="A129" s="55" t="str">
        <f t="shared" si="1196"/>
        <v>PIPE.3334.T10</v>
      </c>
      <c r="B129" s="55" t="str">
        <f>IF( H129&gt;0, CONCATENATE(D129,"_",F129,"_",G129,"-",H129),CONCATENATE(D129,"_",F129,"_",G129) )</f>
        <v>SA3_XTD10_PIPE</v>
      </c>
      <c r="C129" s="62" t="s">
        <v>246</v>
      </c>
      <c r="D129" s="23" t="s">
        <v>247</v>
      </c>
      <c r="E129" s="23" t="s">
        <v>250</v>
      </c>
      <c r="F129" s="23" t="s">
        <v>245</v>
      </c>
      <c r="G129" s="23" t="s">
        <v>148</v>
      </c>
      <c r="H129" s="23"/>
      <c r="I129" s="62" t="s">
        <v>290</v>
      </c>
      <c r="J129" s="23" t="s">
        <v>42</v>
      </c>
      <c r="K129" s="23">
        <v>73</v>
      </c>
      <c r="L129" s="62"/>
      <c r="M129" s="63" t="s">
        <v>42</v>
      </c>
      <c r="N129" s="63" t="s">
        <v>42</v>
      </c>
      <c r="O129" s="64">
        <v>4.7E-2</v>
      </c>
      <c r="P129" s="64">
        <v>3.0000000000000001E-3</v>
      </c>
      <c r="Q129" s="64">
        <v>414.536</v>
      </c>
      <c r="R129" s="64">
        <v>0</v>
      </c>
      <c r="S129" s="64">
        <v>0</v>
      </c>
      <c r="T129" s="64">
        <v>0</v>
      </c>
      <c r="U129" s="5">
        <f t="shared" si="1197"/>
        <v>1.1999999999999997E-2</v>
      </c>
      <c r="V129" s="5">
        <f t="shared" si="1198"/>
        <v>3.0000000000000001E-3</v>
      </c>
      <c r="W129" s="5">
        <f t="shared" si="1169"/>
        <v>414.536</v>
      </c>
      <c r="X129" s="5">
        <f t="shared" si="1170"/>
        <v>0</v>
      </c>
      <c r="Y129" s="5">
        <f t="shared" si="1171"/>
        <v>0</v>
      </c>
      <c r="Z129" s="5">
        <f t="shared" si="1172"/>
        <v>0</v>
      </c>
      <c r="AA129" s="5">
        <f t="shared" si="1173"/>
        <v>-1.2485818700583187</v>
      </c>
      <c r="AB129" s="5">
        <f t="shared" si="1174"/>
        <v>3.0000000000000001E-3</v>
      </c>
      <c r="AC129" s="5">
        <f t="shared" si="1175"/>
        <v>414.52487046267038</v>
      </c>
      <c r="AD129" s="5">
        <f t="shared" si="1176"/>
        <v>0</v>
      </c>
      <c r="AE129" s="5">
        <f t="shared" si="1177"/>
        <v>-1.7999999999999999E-2</v>
      </c>
      <c r="AF129" s="5">
        <f t="shared" si="1178"/>
        <v>0</v>
      </c>
      <c r="AG129" s="5">
        <f t="shared" si="1179"/>
        <v>1.3715726362498983</v>
      </c>
      <c r="AH129" s="5">
        <f t="shared" si="1180"/>
        <v>3.0000000000000001E-3</v>
      </c>
      <c r="AI129" s="5">
        <f t="shared" si="1181"/>
        <v>414.5235475100547</v>
      </c>
      <c r="AJ129" s="5">
        <f t="shared" si="1182"/>
        <v>0</v>
      </c>
      <c r="AK129" s="5">
        <f t="shared" si="1183"/>
        <v>1.7999999999999999E-2</v>
      </c>
      <c r="AL129" s="5">
        <f t="shared" si="1199"/>
        <v>0</v>
      </c>
      <c r="AM129" s="5">
        <f t="shared" si="1200"/>
        <v>-16.96425638004073</v>
      </c>
      <c r="AN129" s="5">
        <f t="shared" si="1201"/>
        <v>3.0000000000000001E-3</v>
      </c>
      <c r="AO129" s="5">
        <f t="shared" si="1202"/>
        <v>1339.3255929920319</v>
      </c>
      <c r="AP129" s="5">
        <f t="shared" si="1203"/>
        <v>0</v>
      </c>
      <c r="AQ129" s="5">
        <f t="shared" si="1204"/>
        <v>-2.3007715597952647E-2</v>
      </c>
      <c r="AR129" s="5">
        <f t="shared" si="1205"/>
        <v>0</v>
      </c>
      <c r="AS129" s="5">
        <f t="shared" si="1184"/>
        <v>-16.96425638004073</v>
      </c>
      <c r="AT129" s="5">
        <f t="shared" si="1185"/>
        <v>-2.9246184064587641</v>
      </c>
      <c r="AU129" s="5">
        <f t="shared" si="1186"/>
        <v>3333.8175048114954</v>
      </c>
      <c r="AV129" s="5">
        <f t="shared" si="1187"/>
        <v>3.6499999999999998E-4</v>
      </c>
      <c r="AW129" s="5">
        <f t="shared" si="1188"/>
        <v>-2.3007715597952647E-2</v>
      </c>
      <c r="AX129" s="5">
        <f t="shared" si="1189"/>
        <v>0</v>
      </c>
      <c r="AY129" s="5">
        <f t="shared" si="1190"/>
        <v>0.53143843442913619</v>
      </c>
      <c r="AZ129" s="5">
        <f t="shared" si="1191"/>
        <v>0.113</v>
      </c>
      <c r="BA129" s="5">
        <f t="shared" si="1192"/>
        <v>0.51209868414059423</v>
      </c>
      <c r="BB129" s="5">
        <f t="shared" si="1193"/>
        <v>0</v>
      </c>
      <c r="BC129" s="5">
        <f t="shared" si="1194"/>
        <v>-3.1451758145441371E-2</v>
      </c>
      <c r="BD129" s="5">
        <f t="shared" si="1195"/>
        <v>0</v>
      </c>
    </row>
    <row r="130" spans="1:56">
      <c r="A130" s="83" t="str">
        <f t="shared" si="1131"/>
        <v>IMGPI-1.3334.T10</v>
      </c>
      <c r="B130" t="str">
        <f t="shared" si="1168"/>
        <v>SQS_XTD10_IMGPI-1</v>
      </c>
      <c r="C130" s="43" t="s">
        <v>246</v>
      </c>
      <c r="D130" s="44" t="s">
        <v>264</v>
      </c>
      <c r="E130" s="44" t="s">
        <v>245</v>
      </c>
      <c r="F130" s="44" t="s">
        <v>245</v>
      </c>
      <c r="G130" s="44" t="s">
        <v>118</v>
      </c>
      <c r="H130" s="44">
        <v>1</v>
      </c>
      <c r="I130" s="43" t="s">
        <v>243</v>
      </c>
      <c r="J130" s="44" t="s">
        <v>42</v>
      </c>
      <c r="K130" s="44">
        <v>74</v>
      </c>
      <c r="L130" s="43" t="s">
        <v>243</v>
      </c>
      <c r="M130" s="35" t="s">
        <v>42</v>
      </c>
      <c r="N130" s="35" t="s">
        <v>42</v>
      </c>
      <c r="O130" s="38">
        <v>4.3499999999999997E-2</v>
      </c>
      <c r="P130" s="38">
        <v>0</v>
      </c>
      <c r="Q130" s="38">
        <v>415.0959924802878</v>
      </c>
      <c r="R130" s="38">
        <v>0</v>
      </c>
      <c r="S130" s="38">
        <v>0</v>
      </c>
      <c r="T130" s="38">
        <v>0</v>
      </c>
      <c r="U130" s="5">
        <f t="shared" si="1132"/>
        <v>8.4999999999999937E-3</v>
      </c>
      <c r="V130" s="5">
        <f t="shared" si="1133"/>
        <v>0</v>
      </c>
      <c r="W130" s="5">
        <f t="shared" si="1169"/>
        <v>415.0959924802878</v>
      </c>
      <c r="X130" s="5">
        <f t="shared" si="1170"/>
        <v>0</v>
      </c>
      <c r="Y130" s="5">
        <f t="shared" si="1171"/>
        <v>0</v>
      </c>
      <c r="Z130" s="5">
        <f t="shared" si="1172"/>
        <v>0</v>
      </c>
      <c r="AA130" s="5">
        <f t="shared" si="1173"/>
        <v>-1.262160623414935</v>
      </c>
      <c r="AB130" s="5">
        <f t="shared" si="1174"/>
        <v>0</v>
      </c>
      <c r="AC130" s="5">
        <f t="shared" si="1175"/>
        <v>415.08470923002767</v>
      </c>
      <c r="AD130" s="5">
        <f t="shared" si="1176"/>
        <v>0</v>
      </c>
      <c r="AE130" s="5">
        <f t="shared" si="1177"/>
        <v>-1.7999999999999999E-2</v>
      </c>
      <c r="AF130" s="5">
        <f t="shared" si="1178"/>
        <v>0</v>
      </c>
      <c r="AG130" s="5">
        <f t="shared" si="1179"/>
        <v>1.3781525235758967</v>
      </c>
      <c r="AH130" s="5">
        <f t="shared" si="1180"/>
        <v>0</v>
      </c>
      <c r="AI130" s="5">
        <f t="shared" si="1181"/>
        <v>415.08351227060814</v>
      </c>
      <c r="AJ130" s="5">
        <f t="shared" si="1182"/>
        <v>0</v>
      </c>
      <c r="AK130" s="5">
        <f t="shared" si="1183"/>
        <v>1.7999999999999999E-2</v>
      </c>
      <c r="AL130" s="5">
        <f t="shared" si="1134"/>
        <v>0</v>
      </c>
      <c r="AM130" s="5">
        <f t="shared" si="1135"/>
        <v>-16.980638464749301</v>
      </c>
      <c r="AN130" s="5">
        <f t="shared" si="1136"/>
        <v>0</v>
      </c>
      <c r="AO130" s="5">
        <f t="shared" si="1137"/>
        <v>1339.8853567415545</v>
      </c>
      <c r="AP130" s="5">
        <f t="shared" si="1138"/>
        <v>0</v>
      </c>
      <c r="AQ130" s="5">
        <f t="shared" si="1139"/>
        <v>-2.3007715597952647E-2</v>
      </c>
      <c r="AR130" s="5">
        <f t="shared" si="1140"/>
        <v>0</v>
      </c>
      <c r="AS130" s="5">
        <f t="shared" si="1184"/>
        <v>-16.980638464749301</v>
      </c>
      <c r="AT130" s="5">
        <f t="shared" si="1185"/>
        <v>-2.927822788806326</v>
      </c>
      <c r="AU130" s="5">
        <f t="shared" si="1186"/>
        <v>3334.3772674283364</v>
      </c>
      <c r="AV130" s="5">
        <f t="shared" si="1187"/>
        <v>3.6499999999999998E-4</v>
      </c>
      <c r="AW130" s="5">
        <f t="shared" si="1188"/>
        <v>-2.3007715597952647E-2</v>
      </c>
      <c r="AX130" s="5">
        <f t="shared" si="1189"/>
        <v>0</v>
      </c>
      <c r="AY130" s="5">
        <f t="shared" si="1190"/>
        <v>0.51033032100593856</v>
      </c>
      <c r="AZ130" s="5">
        <f t="shared" si="1191"/>
        <v>0.11</v>
      </c>
      <c r="BA130" s="5">
        <f t="shared" si="1192"/>
        <v>1.0717041483085379</v>
      </c>
      <c r="BB130" s="5">
        <f t="shared" si="1193"/>
        <v>0</v>
      </c>
      <c r="BC130" s="5">
        <f t="shared" si="1194"/>
        <v>-3.1451758145441371E-2</v>
      </c>
      <c r="BD130" s="5">
        <f t="shared" si="1195"/>
        <v>0</v>
      </c>
    </row>
    <row r="131" spans="1:56">
      <c r="A131" s="21" t="str">
        <f t="shared" si="1131"/>
        <v>SHUT-1.3335.T10</v>
      </c>
      <c r="B131" s="21" t="str">
        <f t="shared" si="1168"/>
        <v>SQS_XTD10_SHUT-1</v>
      </c>
      <c r="C131" s="43" t="s">
        <v>246</v>
      </c>
      <c r="D131" s="44" t="s">
        <v>264</v>
      </c>
      <c r="E131" s="44" t="s">
        <v>245</v>
      </c>
      <c r="F131" s="44" t="s">
        <v>245</v>
      </c>
      <c r="G131" s="44" t="s">
        <v>117</v>
      </c>
      <c r="H131" s="44">
        <v>1</v>
      </c>
      <c r="I131" s="43" t="s">
        <v>244</v>
      </c>
      <c r="J131" s="44" t="s">
        <v>42</v>
      </c>
      <c r="K131" s="44">
        <v>73</v>
      </c>
      <c r="L131" s="43" t="s">
        <v>244</v>
      </c>
      <c r="M131" s="35">
        <v>0.03</v>
      </c>
      <c r="N131" s="58">
        <v>0.03</v>
      </c>
      <c r="O131" s="57">
        <v>4.7E-2</v>
      </c>
      <c r="P131" s="38">
        <v>0</v>
      </c>
      <c r="Q131" s="38">
        <v>416.21849248028786</v>
      </c>
      <c r="R131" s="38">
        <v>0</v>
      </c>
      <c r="S131" s="38">
        <v>0</v>
      </c>
      <c r="T131" s="59">
        <v>0</v>
      </c>
      <c r="U131" s="60">
        <f t="shared" si="1132"/>
        <v>1.1999999999999997E-2</v>
      </c>
      <c r="V131" s="5">
        <f t="shared" si="1133"/>
        <v>0</v>
      </c>
      <c r="W131" s="5">
        <f t="shared" si="1169"/>
        <v>416.21849248028786</v>
      </c>
      <c r="X131" s="5">
        <f t="shared" si="1170"/>
        <v>0</v>
      </c>
      <c r="Y131" s="5">
        <f t="shared" si="1171"/>
        <v>0</v>
      </c>
      <c r="Z131" s="5">
        <f t="shared" si="1172"/>
        <v>0</v>
      </c>
      <c r="AA131" s="5">
        <f t="shared" si="1173"/>
        <v>-1.2788650993473023</v>
      </c>
      <c r="AB131" s="5">
        <f t="shared" si="1174"/>
        <v>0</v>
      </c>
      <c r="AC131" s="5">
        <f t="shared" si="1175"/>
        <v>416.20709038653558</v>
      </c>
      <c r="AD131" s="5">
        <f t="shared" si="1176"/>
        <v>0</v>
      </c>
      <c r="AE131" s="5">
        <f t="shared" si="1177"/>
        <v>-1.7999999999999999E-2</v>
      </c>
      <c r="AF131" s="5">
        <f t="shared" si="1178"/>
        <v>0</v>
      </c>
      <c r="AG131" s="5">
        <f t="shared" si="1179"/>
        <v>1.401855865538882</v>
      </c>
      <c r="AH131" s="5">
        <f t="shared" si="1180"/>
        <v>0</v>
      </c>
      <c r="AI131" s="5">
        <f t="shared" si="1181"/>
        <v>416.2057674339199</v>
      </c>
      <c r="AJ131" s="5">
        <f t="shared" si="1182"/>
        <v>0</v>
      </c>
      <c r="AK131" s="5">
        <f t="shared" si="1183"/>
        <v>1.7999999999999999E-2</v>
      </c>
      <c r="AL131" s="5">
        <f t="shared" si="1134"/>
        <v>0</v>
      </c>
      <c r="AM131" s="5">
        <f t="shared" si="1135"/>
        <v>-17.002963273364202</v>
      </c>
      <c r="AN131" s="5">
        <f t="shared" si="1136"/>
        <v>0</v>
      </c>
      <c r="AO131" s="5">
        <f t="shared" si="1137"/>
        <v>1341.0076401740794</v>
      </c>
      <c r="AP131" s="5">
        <f t="shared" si="1138"/>
        <v>0</v>
      </c>
      <c r="AQ131" s="5">
        <f t="shared" si="1139"/>
        <v>-2.3007715597952647E-2</v>
      </c>
      <c r="AR131" s="5">
        <f t="shared" si="1140"/>
        <v>0</v>
      </c>
      <c r="AS131" s="5">
        <f t="shared" si="1184"/>
        <v>-17.002963273364202</v>
      </c>
      <c r="AT131" s="5">
        <f t="shared" si="1185"/>
        <v>-2.9282325601557391</v>
      </c>
      <c r="AU131" s="5">
        <f t="shared" si="1186"/>
        <v>3335.4995507860531</v>
      </c>
      <c r="AV131" s="5">
        <f t="shared" si="1187"/>
        <v>3.6499999999999998E-4</v>
      </c>
      <c r="AW131" s="5">
        <f t="shared" si="1188"/>
        <v>-2.3007715597952647E-2</v>
      </c>
      <c r="AX131" s="5">
        <f t="shared" si="1189"/>
        <v>0</v>
      </c>
      <c r="AY131" s="5">
        <f t="shared" si="1190"/>
        <v>0.47852981184808702</v>
      </c>
      <c r="AZ131" s="5">
        <f t="shared" si="1191"/>
        <v>0.11</v>
      </c>
      <c r="BA131" s="5">
        <f t="shared" si="1192"/>
        <v>2.1937590612325386</v>
      </c>
      <c r="BB131" s="5">
        <f t="shared" si="1193"/>
        <v>0</v>
      </c>
      <c r="BC131" s="5">
        <f t="shared" si="1194"/>
        <v>-3.1451758145441371E-2</v>
      </c>
      <c r="BD131" s="5">
        <f t="shared" si="1195"/>
        <v>0</v>
      </c>
    </row>
    <row r="132" spans="1:56">
      <c r="A132" s="21" t="str">
        <f t="shared" ref="A132" si="1206">IF( H132="", CONCATENATE(G132,".",ROUND(AU132,0),".",C132),CONCATENATE(G132,"-",H132,".",ROUND(AU132,0),".",C132))</f>
        <v>PIPE.3337.T10</v>
      </c>
      <c r="B132" s="21" t="str">
        <f t="shared" ref="B132" si="1207">IF( H132&gt;0, CONCATENATE(D132,"_",F132,"_",G132,"-",H132),CONCATENATE(D132,"_",F132,"_",G132) )</f>
        <v>SQS_XTD10_PIPE</v>
      </c>
      <c r="C132" s="43" t="s">
        <v>246</v>
      </c>
      <c r="D132" s="44" t="s">
        <v>264</v>
      </c>
      <c r="E132" s="44" t="s">
        <v>105</v>
      </c>
      <c r="F132" s="44" t="s">
        <v>245</v>
      </c>
      <c r="G132" s="44" t="s">
        <v>148</v>
      </c>
      <c r="H132" s="44"/>
      <c r="I132" s="43" t="s">
        <v>292</v>
      </c>
      <c r="J132" s="44" t="s">
        <v>42</v>
      </c>
      <c r="K132" s="44">
        <v>73</v>
      </c>
      <c r="L132" s="43" t="s">
        <v>292</v>
      </c>
      <c r="M132" s="35"/>
      <c r="N132" s="58"/>
      <c r="O132" s="57">
        <v>4.7E-2</v>
      </c>
      <c r="P132" s="38">
        <v>0</v>
      </c>
      <c r="Q132" s="38">
        <f>417.5863-0.156</f>
        <v>417.43029999999999</v>
      </c>
      <c r="R132" s="38">
        <v>0</v>
      </c>
      <c r="S132" s="38">
        <v>0</v>
      </c>
      <c r="T132" s="59">
        <v>0</v>
      </c>
      <c r="U132" s="60">
        <f t="shared" ref="U132" si="1208">O132-0.035</f>
        <v>1.1999999999999997E-2</v>
      </c>
      <c r="V132" s="5">
        <f t="shared" ref="V132" si="1209">P132</f>
        <v>0</v>
      </c>
      <c r="W132" s="5">
        <f t="shared" ref="W132" si="1210">Q132</f>
        <v>417.43029999999999</v>
      </c>
      <c r="X132" s="5">
        <f t="shared" ref="X132" si="1211">R132</f>
        <v>0</v>
      </c>
      <c r="Y132" s="5">
        <f t="shared" ref="Y132" si="1212">S132</f>
        <v>0</v>
      </c>
      <c r="Z132" s="5">
        <f t="shared" ref="Z132" si="1213">T132</f>
        <v>0</v>
      </c>
      <c r="AA132" s="5">
        <f t="shared" ref="AA132" si="1214">U132*COS(-0.018)+(W132-344.5)*SIN(-0.018)</f>
        <v>-1.300676456844293</v>
      </c>
      <c r="AB132" s="5">
        <f t="shared" ref="AB132" si="1215">V132</f>
        <v>0</v>
      </c>
      <c r="AC132" s="5">
        <f t="shared" ref="AC132" si="1216">-U132*SIN(-0.018)+(W132-344.5)*COS(0.018)+344.5</f>
        <v>417.41870159872985</v>
      </c>
      <c r="AD132" s="5">
        <f t="shared" ref="AD132" si="1217">R132</f>
        <v>0</v>
      </c>
      <c r="AE132" s="5">
        <f t="shared" ref="AE132" si="1218">S132-0.018</f>
        <v>-1.7999999999999999E-2</v>
      </c>
      <c r="AF132" s="5">
        <f t="shared" ref="AF132" si="1219">T132</f>
        <v>0</v>
      </c>
      <c r="AG132" s="5">
        <f t="shared" ref="AG132" si="1220">U132*COS(0.018)+(W132-339)*SIN(0.018)</f>
        <v>1.4236672230358725</v>
      </c>
      <c r="AH132" s="5">
        <f t="shared" ref="AH132" si="1221">V132</f>
        <v>0</v>
      </c>
      <c r="AI132" s="5">
        <f t="shared" ref="AI132" si="1222">-U132*SIN(0.018)+(W132-339)*COS(0.018)+339</f>
        <v>417.41737864611423</v>
      </c>
      <c r="AJ132" s="5">
        <f t="shared" ref="AJ132" si="1223">R132</f>
        <v>0</v>
      </c>
      <c r="AK132" s="5">
        <f t="shared" ref="AK132" si="1224">S132+0.018</f>
        <v>1.7999999999999999E-2</v>
      </c>
      <c r="AL132" s="5">
        <f t="shared" ref="AL132" si="1225">T132</f>
        <v>0</v>
      </c>
      <c r="AM132" s="5">
        <f t="shared" ref="AM132" si="1226">O132*COS(-1.318245*PI()/180)+(Q132+115.9)*SIN(-1.318245*PI()/180)-4.8082</f>
        <v>-17.030841736384765</v>
      </c>
      <c r="AN132" s="5">
        <f t="shared" ref="AN132" si="1227">P132</f>
        <v>0</v>
      </c>
      <c r="AO132" s="5">
        <f t="shared" ref="AO132" si="1228">-O132*SIN(-1.318245*PI()/180)+(Q132+115.9)*COS(-1.318245*PI()/180)+809.0289</f>
        <v>1342.2191269697691</v>
      </c>
      <c r="AP132" s="5">
        <f t="shared" ref="AP132" si="1229">R132</f>
        <v>0</v>
      </c>
      <c r="AQ132" s="5">
        <f t="shared" ref="AQ132" si="1230">S132-1.318245*PI()/180</f>
        <v>-2.3007715597952647E-2</v>
      </c>
      <c r="AR132" s="5">
        <f t="shared" ref="AR132" si="1231">T132</f>
        <v>0</v>
      </c>
      <c r="AS132" s="5">
        <f t="shared" ref="AS132" si="1232">AM132</f>
        <v>-17.030841736384765</v>
      </c>
      <c r="AT132" s="5">
        <f t="shared" ref="AT132" si="1233">AN132*COS(0.02092*PI()/180)-AO132*SIN(0.02092*PI()/180)-2.4386</f>
        <v>-2.9286749016932498</v>
      </c>
      <c r="AU132" s="5">
        <f t="shared" ref="AU132" si="1234">AN132*SIN(0.02092*PI()/180)+AO132*COS(0.02092*PI()/180)+1994.492</f>
        <v>3336.7110375009884</v>
      </c>
      <c r="AV132" s="5">
        <f t="shared" ref="AV132" si="1235">AP132+0.000365</f>
        <v>3.6499999999999998E-4</v>
      </c>
      <c r="AW132" s="5">
        <f t="shared" ref="AW132" si="1236">AQ132</f>
        <v>-2.3007715597952647E-2</v>
      </c>
      <c r="AX132" s="5">
        <f t="shared" ref="AX132" si="1237">AR132</f>
        <v>0</v>
      </c>
      <c r="AY132" s="5">
        <f t="shared" ref="AY132" si="1238">(AM132+17.5)*COS(-0.483808*PI()/180)+(AO132-1338.818)*SIN(-0.483808*PI()/180)</f>
        <v>0.44042261823354939</v>
      </c>
      <c r="AZ132" s="5">
        <f t="shared" ref="AZ132" si="1239">AN132+0.11</f>
        <v>0.11</v>
      </c>
      <c r="BA132" s="5">
        <f t="shared" ref="BA132" si="1240">-(AM132+17.5)*SIN(-0.483808*PI()/180)+(AO132-1338.818)*COS(-0.483808*PI()/180)</f>
        <v>3.404967262420882</v>
      </c>
      <c r="BB132" s="5">
        <f t="shared" ref="BB132" si="1241">AP132</f>
        <v>0</v>
      </c>
      <c r="BC132" s="5">
        <f t="shared" ref="BC132" si="1242">AQ132-0.483808*PI()/180</f>
        <v>-3.1451758145441371E-2</v>
      </c>
      <c r="BD132" s="5">
        <f t="shared" ref="BD132" si="1243">AR132</f>
        <v>0</v>
      </c>
    </row>
    <row r="133" spans="1:56">
      <c r="A133" s="20" t="str">
        <f t="shared" si="1131"/>
        <v>PIPE.3338.SQS</v>
      </c>
      <c r="B133" s="20" t="str">
        <f t="shared" si="1168"/>
        <v>SQS_XTD10_PIPE</v>
      </c>
      <c r="C133" s="47" t="s">
        <v>264</v>
      </c>
      <c r="D133" s="48" t="s">
        <v>264</v>
      </c>
      <c r="E133" s="48" t="s">
        <v>105</v>
      </c>
      <c r="F133" s="48" t="s">
        <v>245</v>
      </c>
      <c r="G133" s="48" t="s">
        <v>148</v>
      </c>
      <c r="H133" s="48"/>
      <c r="I133" s="47" t="s">
        <v>293</v>
      </c>
      <c r="J133" s="48" t="s">
        <v>42</v>
      </c>
      <c r="K133" s="48">
        <v>73</v>
      </c>
      <c r="L133" s="47" t="s">
        <v>293</v>
      </c>
      <c r="M133" s="37"/>
      <c r="N133" s="37"/>
      <c r="O133" s="38">
        <v>4.7E-2</v>
      </c>
      <c r="P133" s="38">
        <v>0</v>
      </c>
      <c r="Q133" s="38">
        <f>418.5863+0.056</f>
        <v>418.64229999999998</v>
      </c>
      <c r="R133" s="38">
        <v>0</v>
      </c>
      <c r="S133" s="38">
        <v>0</v>
      </c>
      <c r="T133" s="38">
        <v>0</v>
      </c>
      <c r="U133" s="39">
        <f t="shared" si="1132"/>
        <v>1.1999999999999997E-2</v>
      </c>
      <c r="V133" s="39">
        <f t="shared" si="1133"/>
        <v>0</v>
      </c>
      <c r="W133" s="39">
        <f t="shared" si="1169"/>
        <v>418.64229999999998</v>
      </c>
      <c r="X133" s="39">
        <f t="shared" si="1170"/>
        <v>0</v>
      </c>
      <c r="Y133" s="39">
        <f t="shared" si="1171"/>
        <v>0</v>
      </c>
      <c r="Z133" s="39">
        <f t="shared" si="1172"/>
        <v>0</v>
      </c>
      <c r="AA133" s="39">
        <f t="shared" si="1173"/>
        <v>-1.3224912787993772</v>
      </c>
      <c r="AB133" s="39">
        <f t="shared" si="1174"/>
        <v>0</v>
      </c>
      <c r="AC133" s="39">
        <f t="shared" si="1175"/>
        <v>418.6305052600311</v>
      </c>
      <c r="AD133" s="39">
        <f t="shared" si="1176"/>
        <v>0</v>
      </c>
      <c r="AE133" s="39">
        <f t="shared" si="1177"/>
        <v>-1.7999999999999999E-2</v>
      </c>
      <c r="AF133" s="39">
        <f t="shared" si="1178"/>
        <v>0</v>
      </c>
      <c r="AG133" s="39">
        <f t="shared" si="1179"/>
        <v>1.4454820449909567</v>
      </c>
      <c r="AH133" s="39">
        <f t="shared" si="1180"/>
        <v>0</v>
      </c>
      <c r="AI133" s="39">
        <f t="shared" si="1181"/>
        <v>418.62918230741548</v>
      </c>
      <c r="AJ133" s="39">
        <f t="shared" si="1182"/>
        <v>0</v>
      </c>
      <c r="AK133" s="39">
        <f t="shared" si="1183"/>
        <v>1.7999999999999999E-2</v>
      </c>
      <c r="AL133" s="39">
        <f t="shared" si="1134"/>
        <v>0</v>
      </c>
      <c r="AM133" s="39">
        <f t="shared" si="1135"/>
        <v>-17.058724627546347</v>
      </c>
      <c r="AN133" s="39">
        <f t="shared" si="1136"/>
        <v>0</v>
      </c>
      <c r="AO133" s="39">
        <f t="shared" si="1137"/>
        <v>1343.4308061948036</v>
      </c>
      <c r="AP133" s="39">
        <f t="shared" si="1138"/>
        <v>0</v>
      </c>
      <c r="AQ133" s="39">
        <f t="shared" si="1139"/>
        <v>-2.3007715597952647E-2</v>
      </c>
      <c r="AR133" s="39">
        <f t="shared" si="1140"/>
        <v>0</v>
      </c>
      <c r="AS133" s="39">
        <f t="shared" si="1184"/>
        <v>-17.058724627546347</v>
      </c>
      <c r="AT133" s="39">
        <f t="shared" si="1185"/>
        <v>-2.9291173134911155</v>
      </c>
      <c r="AU133" s="39">
        <f t="shared" si="1186"/>
        <v>3337.9227166452556</v>
      </c>
      <c r="AV133" s="39">
        <f t="shared" si="1187"/>
        <v>3.6499999999999998E-4</v>
      </c>
      <c r="AW133" s="39">
        <f t="shared" si="1188"/>
        <v>-2.3007715597952647E-2</v>
      </c>
      <c r="AX133" s="39">
        <f t="shared" si="1189"/>
        <v>0</v>
      </c>
      <c r="AY133" s="39">
        <f t="shared" si="1190"/>
        <v>0.40230937177359538</v>
      </c>
      <c r="AZ133" s="39">
        <f t="shared" si="1191"/>
        <v>0.11</v>
      </c>
      <c r="BA133" s="39">
        <f t="shared" si="1192"/>
        <v>4.6163678487026942</v>
      </c>
      <c r="BB133" s="39">
        <f t="shared" si="1193"/>
        <v>0</v>
      </c>
      <c r="BC133" s="39">
        <f t="shared" si="1194"/>
        <v>-3.1451758145441371E-2</v>
      </c>
      <c r="BD133" s="39">
        <f t="shared" si="1195"/>
        <v>0</v>
      </c>
    </row>
    <row r="134" spans="1:56">
      <c r="A134" s="51" t="str">
        <f t="shared" si="1131"/>
        <v>STARTm.3274.T10SQS2</v>
      </c>
      <c r="B134" t="str">
        <f t="shared" ref="B134:B148" si="1244">IF( H134&gt;0, CONCATENATE(D134,"_",F134,"_",G134,"-",H134),CONCATENATE(D134,"_",F134,"_",G134) )</f>
        <v>SQS2_XTD10_STARTm</v>
      </c>
      <c r="C134" s="43" t="s">
        <v>263</v>
      </c>
      <c r="D134" s="44" t="s">
        <v>265</v>
      </c>
      <c r="E134" s="44" t="s">
        <v>245</v>
      </c>
      <c r="F134" s="44" t="s">
        <v>245</v>
      </c>
      <c r="G134" s="44" t="s">
        <v>251</v>
      </c>
      <c r="H134" s="44"/>
      <c r="I134" s="43" t="s">
        <v>258</v>
      </c>
      <c r="J134" s="44" t="s">
        <v>42</v>
      </c>
      <c r="K134" s="44">
        <v>73</v>
      </c>
      <c r="L134" s="43" t="s">
        <v>258</v>
      </c>
      <c r="M134" s="35" t="s">
        <v>42</v>
      </c>
      <c r="N134" s="35" t="s">
        <v>42</v>
      </c>
      <c r="O134" s="5">
        <f t="shared" ref="O134:O142" si="1245">U134+0.035</f>
        <v>0.22491846334428375</v>
      </c>
      <c r="P134" s="5">
        <f t="shared" ref="P134:P142" si="1246">V134</f>
        <v>5.0000000000000001E-3</v>
      </c>
      <c r="Q134" s="5">
        <f t="shared" ref="Q134:Q142" si="1247">W134</f>
        <v>354.49430064926526</v>
      </c>
      <c r="R134" s="5">
        <f t="shared" ref="R134:R142" si="1248">AD134</f>
        <v>0</v>
      </c>
      <c r="S134" s="5">
        <f t="shared" ref="S134:S142" si="1249">AE134+0.018</f>
        <v>1.7999999999999999E-2</v>
      </c>
      <c r="T134" s="5">
        <f t="shared" ref="T134:T142" si="1250">AF134</f>
        <v>0</v>
      </c>
      <c r="U134" s="41">
        <f t="shared" ref="U134:U148" si="1251">AA134*COS(0.018)+(AC134-344.5)*SIN(0.018)</f>
        <v>0.18991846334428375</v>
      </c>
      <c r="V134" s="41">
        <f t="shared" ref="V134:V142" si="1252">AB134</f>
        <v>5.0000000000000001E-3</v>
      </c>
      <c r="W134" s="41">
        <f t="shared" ref="W134:W148" si="1253">-AA134*SIN(0.018)+(AC134-344.5)*COS(0.018)+344.5</f>
        <v>354.49430064926526</v>
      </c>
      <c r="X134" s="5">
        <f t="shared" ref="X134:X142" si="1254">R134</f>
        <v>0</v>
      </c>
      <c r="Y134" s="5">
        <f t="shared" ref="Y134:Y142" si="1255">S134</f>
        <v>1.7999999999999999E-2</v>
      </c>
      <c r="Z134" s="41">
        <f t="shared" ref="Z134:Z142" si="1256">T134</f>
        <v>0</v>
      </c>
      <c r="AA134" s="40">
        <v>0.01</v>
      </c>
      <c r="AB134" s="40">
        <v>5.0000000000000001E-3</v>
      </c>
      <c r="AC134" s="40">
        <v>354.49609996401711</v>
      </c>
      <c r="AD134" s="40">
        <v>0</v>
      </c>
      <c r="AE134" s="40">
        <v>0</v>
      </c>
      <c r="AF134" s="40">
        <v>0</v>
      </c>
      <c r="AG134" s="5">
        <f t="shared" ref="AG134:AG142" si="1257">U134*COS(0.018)+(W134-339)*SIN(0.018)</f>
        <v>0.4687700488544374</v>
      </c>
      <c r="AH134" s="5">
        <f t="shared" ref="AH134:AH142" si="1258">V134</f>
        <v>5.0000000000000001E-3</v>
      </c>
      <c r="AI134" s="5">
        <f t="shared" ref="AI134:AI142" si="1259">-U134*SIN(0.018)+(W134-339)*COS(0.018)+339</f>
        <v>354.48837229258896</v>
      </c>
      <c r="AJ134" s="5">
        <f t="shared" ref="AJ134:AJ142" si="1260">R134</f>
        <v>0</v>
      </c>
      <c r="AK134" s="5">
        <f t="shared" ref="AK134:AK142" si="1261">S134+0.018</f>
        <v>3.5999999999999997E-2</v>
      </c>
      <c r="AL134" s="5">
        <f t="shared" si="1134"/>
        <v>0</v>
      </c>
      <c r="AM134" s="5">
        <f t="shared" si="1135"/>
        <v>-15.405084536858023</v>
      </c>
      <c r="AN134" s="5">
        <f t="shared" si="1136"/>
        <v>5.0000000000000001E-3</v>
      </c>
      <c r="AO134" s="5">
        <f t="shared" si="1137"/>
        <v>1279.303877762733</v>
      </c>
      <c r="AP134" s="5">
        <f t="shared" si="1138"/>
        <v>0</v>
      </c>
      <c r="AQ134" s="5">
        <f t="shared" si="1139"/>
        <v>-5.0077155979526486E-3</v>
      </c>
      <c r="AR134" s="5">
        <f t="shared" si="1140"/>
        <v>0</v>
      </c>
      <c r="AS134" s="5">
        <f t="shared" ref="AS134:AS142" si="1262">AM134</f>
        <v>-15.405084536858023</v>
      </c>
      <c r="AT134" s="5">
        <f t="shared" ref="AT134:AT142" si="1263">AN134*COS(0.02092*PI()/180)-AO134*SIN(0.02092*PI()/180)-2.4386</f>
        <v>-2.9007031055809338</v>
      </c>
      <c r="AU134" s="5">
        <f t="shared" ref="AU134:AU142" si="1264">AN134*SIN(0.02092*PI()/180)+AO134*COS(0.02092*PI()/180)+1994.492</f>
        <v>3273.795794313331</v>
      </c>
      <c r="AV134" s="5">
        <f t="shared" ref="AV134:AV142" si="1265">AP134+0.000365</f>
        <v>3.6499999999999998E-4</v>
      </c>
      <c r="AW134" s="5">
        <f t="shared" ref="AW134:AW142" si="1266">AQ134</f>
        <v>-5.0077155979526486E-3</v>
      </c>
      <c r="AX134" s="5">
        <f t="shared" ref="AX134:AX142" si="1267">AR134</f>
        <v>0</v>
      </c>
      <c r="AY134" s="5">
        <f t="shared" ref="AY134:AY142" si="1268">(AM134+17.5)*COS(-0.483808*PI()/180)+(AO134-1338.818)*SIN(-0.483808*PI()/180)</f>
        <v>2.5973745862730917</v>
      </c>
      <c r="AZ134" s="5">
        <f t="shared" ref="AZ134:AZ142" si="1269">AN134+0.11</f>
        <v>0.115</v>
      </c>
      <c r="BA134" s="5">
        <f t="shared" ref="BA134:BA142" si="1270">-(AM134+17.5)*SIN(-0.483808*PI()/180)+(AO134-1338.818)*COS(-0.483808*PI()/180)</f>
        <v>-59.49431117114181</v>
      </c>
      <c r="BB134" s="5">
        <f t="shared" ref="BB134:BB142" si="1271">AP134</f>
        <v>0</v>
      </c>
      <c r="BC134" s="5">
        <f t="shared" ref="BC134:BC142" si="1272">AQ134-0.483808*PI()/180</f>
        <v>-1.3451758145441374E-2</v>
      </c>
      <c r="BD134" s="5">
        <f t="shared" ref="BD134:BD142" si="1273">AR134</f>
        <v>0</v>
      </c>
    </row>
    <row r="135" spans="1:56">
      <c r="A135" s="51" t="str">
        <f t="shared" si="1131"/>
        <v>ENDm.3292.T10SQS2</v>
      </c>
      <c r="B135" t="str">
        <f t="shared" si="1244"/>
        <v>SQS2_XTD10_ENDm</v>
      </c>
      <c r="C135" s="43" t="s">
        <v>263</v>
      </c>
      <c r="D135" s="44" t="s">
        <v>265</v>
      </c>
      <c r="E135" s="44" t="s">
        <v>245</v>
      </c>
      <c r="F135" s="44" t="s">
        <v>245</v>
      </c>
      <c r="G135" s="44" t="s">
        <v>252</v>
      </c>
      <c r="H135" s="44"/>
      <c r="I135" s="43" t="s">
        <v>212</v>
      </c>
      <c r="J135" s="44" t="s">
        <v>42</v>
      </c>
      <c r="K135" s="44"/>
      <c r="L135" s="43" t="s">
        <v>212</v>
      </c>
      <c r="M135" s="35" t="s">
        <v>42</v>
      </c>
      <c r="N135" s="35" t="s">
        <v>42</v>
      </c>
      <c r="O135" s="5">
        <f t="shared" si="1245"/>
        <v>0.559160413596692</v>
      </c>
      <c r="P135" s="5">
        <f t="shared" si="1246"/>
        <v>5.0000000000000001E-3</v>
      </c>
      <c r="Q135" s="5">
        <f t="shared" si="1247"/>
        <v>373.06129239048954</v>
      </c>
      <c r="R135" s="5">
        <f t="shared" si="1248"/>
        <v>0</v>
      </c>
      <c r="S135" s="5">
        <f t="shared" si="1249"/>
        <v>1.7999999999999999E-2</v>
      </c>
      <c r="T135" s="5">
        <f t="shared" si="1250"/>
        <v>0</v>
      </c>
      <c r="U135" s="41">
        <f t="shared" si="1251"/>
        <v>0.52416041359669197</v>
      </c>
      <c r="V135" s="41">
        <f t="shared" si="1252"/>
        <v>5.0000000000000001E-3</v>
      </c>
      <c r="W135" s="41">
        <f t="shared" si="1253"/>
        <v>373.06129239048954</v>
      </c>
      <c r="X135" s="5">
        <f t="shared" si="1254"/>
        <v>0</v>
      </c>
      <c r="Y135" s="5">
        <f t="shared" si="1255"/>
        <v>1.7999999999999999E-2</v>
      </c>
      <c r="Z135" s="41">
        <f t="shared" si="1256"/>
        <v>0</v>
      </c>
      <c r="AA135" s="38">
        <v>0.01</v>
      </c>
      <c r="AB135" s="38">
        <v>5.0000000000000001E-3</v>
      </c>
      <c r="AC135" s="27">
        <v>373.0660999640171</v>
      </c>
      <c r="AD135" s="27">
        <v>0</v>
      </c>
      <c r="AE135" s="27">
        <v>0</v>
      </c>
      <c r="AF135" s="27">
        <v>0</v>
      </c>
      <c r="AG135" s="5">
        <f t="shared" si="1257"/>
        <v>1.1371456578912889</v>
      </c>
      <c r="AH135" s="5">
        <f t="shared" si="1258"/>
        <v>5.0000000000000001E-3</v>
      </c>
      <c r="AI135" s="5">
        <f t="shared" si="1259"/>
        <v>373.04634023213566</v>
      </c>
      <c r="AJ135" s="5">
        <f t="shared" si="1260"/>
        <v>0</v>
      </c>
      <c r="AK135" s="5">
        <f t="shared" si="1261"/>
        <v>3.5999999999999997E-2</v>
      </c>
      <c r="AL135" s="5">
        <f t="shared" si="1134"/>
        <v>0</v>
      </c>
      <c r="AM135" s="5">
        <f t="shared" si="1135"/>
        <v>-15.498077426843743</v>
      </c>
      <c r="AN135" s="5">
        <f t="shared" si="1136"/>
        <v>5.0000000000000001E-3</v>
      </c>
      <c r="AO135" s="5">
        <f t="shared" si="1137"/>
        <v>1297.8736449212736</v>
      </c>
      <c r="AP135" s="5">
        <f t="shared" si="1138"/>
        <v>0</v>
      </c>
      <c r="AQ135" s="5">
        <f t="shared" si="1139"/>
        <v>-5.0077155979526486E-3</v>
      </c>
      <c r="AR135" s="5">
        <f t="shared" si="1140"/>
        <v>0</v>
      </c>
      <c r="AS135" s="5">
        <f t="shared" si="1262"/>
        <v>-15.498077426843743</v>
      </c>
      <c r="AT135" s="5">
        <f t="shared" si="1263"/>
        <v>-2.9074833522871733</v>
      </c>
      <c r="AU135" s="5">
        <f t="shared" si="1264"/>
        <v>3292.36556023406</v>
      </c>
      <c r="AV135" s="5">
        <f t="shared" si="1265"/>
        <v>3.6499999999999998E-4</v>
      </c>
      <c r="AW135" s="5">
        <f t="shared" si="1266"/>
        <v>-5.0077155979526486E-3</v>
      </c>
      <c r="AX135" s="5">
        <f t="shared" si="1267"/>
        <v>0</v>
      </c>
      <c r="AY135" s="5">
        <f t="shared" si="1268"/>
        <v>2.3475829709616383</v>
      </c>
      <c r="AZ135" s="5">
        <f t="shared" si="1269"/>
        <v>0.115</v>
      </c>
      <c r="BA135" s="5">
        <f t="shared" si="1270"/>
        <v>-40.925991264674238</v>
      </c>
      <c r="BB135" s="5">
        <f t="shared" si="1271"/>
        <v>0</v>
      </c>
      <c r="BC135" s="5">
        <f t="shared" si="1272"/>
        <v>-1.3451758145441374E-2</v>
      </c>
      <c r="BD135" s="5">
        <f t="shared" si="1273"/>
        <v>0</v>
      </c>
    </row>
    <row r="136" spans="1:56">
      <c r="A136" s="51" t="str">
        <f t="shared" si="1131"/>
        <v>STARTm.3293.T10SQS2</v>
      </c>
      <c r="B136" t="str">
        <f t="shared" si="1244"/>
        <v>SQS2_XTD10_STARTm</v>
      </c>
      <c r="C136" s="43" t="s">
        <v>263</v>
      </c>
      <c r="D136" s="44" t="s">
        <v>265</v>
      </c>
      <c r="E136" s="44" t="s">
        <v>245</v>
      </c>
      <c r="F136" s="44" t="s">
        <v>245</v>
      </c>
      <c r="G136" s="44" t="s">
        <v>251</v>
      </c>
      <c r="H136" s="44"/>
      <c r="I136" s="43" t="s">
        <v>236</v>
      </c>
      <c r="J136" s="44" t="s">
        <v>42</v>
      </c>
      <c r="K136" s="44">
        <v>73</v>
      </c>
      <c r="L136" s="43" t="s">
        <v>236</v>
      </c>
      <c r="M136" s="35"/>
      <c r="N136" s="35" t="s">
        <v>42</v>
      </c>
      <c r="O136" s="5">
        <f t="shared" si="1245"/>
        <v>0.56995983040614018</v>
      </c>
      <c r="P136" s="5">
        <f t="shared" si="1246"/>
        <v>5.0000000000000001E-3</v>
      </c>
      <c r="Q136" s="5">
        <f t="shared" si="1247"/>
        <v>373.66119519311394</v>
      </c>
      <c r="R136" s="5">
        <f t="shared" si="1248"/>
        <v>0</v>
      </c>
      <c r="S136" s="5">
        <f t="shared" si="1249"/>
        <v>1.7999999999999999E-2</v>
      </c>
      <c r="T136" s="5">
        <f t="shared" si="1250"/>
        <v>0</v>
      </c>
      <c r="U136" s="41">
        <f t="shared" si="1251"/>
        <v>0.53495983040614015</v>
      </c>
      <c r="V136" s="41">
        <f t="shared" si="1252"/>
        <v>5.0000000000000001E-3</v>
      </c>
      <c r="W136" s="41">
        <f t="shared" si="1253"/>
        <v>373.66119519311394</v>
      </c>
      <c r="X136" s="5">
        <f t="shared" si="1254"/>
        <v>0</v>
      </c>
      <c r="Y136" s="5">
        <f t="shared" si="1255"/>
        <v>1.7999999999999999E-2</v>
      </c>
      <c r="Z136" s="41">
        <f t="shared" si="1256"/>
        <v>0</v>
      </c>
      <c r="AA136" s="38">
        <v>0.01</v>
      </c>
      <c r="AB136" s="38">
        <v>5.0000000000000001E-3</v>
      </c>
      <c r="AC136" s="27">
        <v>373.66609996401712</v>
      </c>
      <c r="AD136" s="27">
        <v>0</v>
      </c>
      <c r="AE136" s="27">
        <v>0</v>
      </c>
      <c r="AF136" s="27">
        <v>0</v>
      </c>
      <c r="AG136" s="5">
        <f t="shared" si="1257"/>
        <v>1.1587409925936112</v>
      </c>
      <c r="AH136" s="5">
        <f t="shared" si="1258"/>
        <v>5.0000000000000001E-3</v>
      </c>
      <c r="AI136" s="5">
        <f t="shared" si="1259"/>
        <v>373.64595147412433</v>
      </c>
      <c r="AJ136" s="5">
        <f t="shared" si="1260"/>
        <v>0</v>
      </c>
      <c r="AK136" s="5">
        <f t="shared" si="1261"/>
        <v>3.5999999999999997E-2</v>
      </c>
      <c r="AL136" s="5">
        <f t="shared" si="1134"/>
        <v>0</v>
      </c>
      <c r="AM136" s="5">
        <f t="shared" si="1135"/>
        <v>-15.501082043644573</v>
      </c>
      <c r="AN136" s="5">
        <f t="shared" si="1136"/>
        <v>5.0000000000000001E-3</v>
      </c>
      <c r="AO136" s="5">
        <f t="shared" si="1137"/>
        <v>1298.4736373981245</v>
      </c>
      <c r="AP136" s="5">
        <f t="shared" si="1138"/>
        <v>0</v>
      </c>
      <c r="AQ136" s="5">
        <f t="shared" si="1139"/>
        <v>-5.0077155979526486E-3</v>
      </c>
      <c r="AR136" s="5">
        <f t="shared" si="1140"/>
        <v>0</v>
      </c>
      <c r="AS136" s="5">
        <f t="shared" si="1262"/>
        <v>-15.501082043644573</v>
      </c>
      <c r="AT136" s="5">
        <f t="shared" si="1263"/>
        <v>-2.9077024232631419</v>
      </c>
      <c r="AU136" s="5">
        <f t="shared" si="1264"/>
        <v>3292.9655526709171</v>
      </c>
      <c r="AV136" s="5">
        <f t="shared" si="1265"/>
        <v>3.6499999999999998E-4</v>
      </c>
      <c r="AW136" s="5">
        <f t="shared" si="1266"/>
        <v>-5.0077155979526486E-3</v>
      </c>
      <c r="AX136" s="5">
        <f t="shared" si="1267"/>
        <v>0</v>
      </c>
      <c r="AY136" s="5">
        <f t="shared" si="1268"/>
        <v>2.3395121594814641</v>
      </c>
      <c r="AZ136" s="5">
        <f t="shared" si="1269"/>
        <v>0.115</v>
      </c>
      <c r="BA136" s="5">
        <f t="shared" si="1270"/>
        <v>-40.326045548794944</v>
      </c>
      <c r="BB136" s="5">
        <f t="shared" si="1271"/>
        <v>0</v>
      </c>
      <c r="BC136" s="5">
        <f t="shared" si="1272"/>
        <v>-1.3451758145441374E-2</v>
      </c>
      <c r="BD136" s="5">
        <f t="shared" si="1273"/>
        <v>0</v>
      </c>
    </row>
    <row r="137" spans="1:56">
      <c r="A137" s="51" t="str">
        <f t="shared" si="1131"/>
        <v>ENDm.3318.T10SQS2</v>
      </c>
      <c r="B137" t="str">
        <f t="shared" si="1244"/>
        <v>SQS2_XTD10_ENDm</v>
      </c>
      <c r="C137" s="43" t="s">
        <v>263</v>
      </c>
      <c r="D137" s="44" t="s">
        <v>265</v>
      </c>
      <c r="E137" s="44" t="s">
        <v>245</v>
      </c>
      <c r="F137" s="44" t="s">
        <v>245</v>
      </c>
      <c r="G137" s="44" t="s">
        <v>252</v>
      </c>
      <c r="H137" s="44"/>
      <c r="I137" s="43" t="s">
        <v>237</v>
      </c>
      <c r="J137" s="44" t="s">
        <v>42</v>
      </c>
      <c r="K137" s="44"/>
      <c r="L137" s="43" t="s">
        <v>237</v>
      </c>
      <c r="M137" s="35" t="s">
        <v>42</v>
      </c>
      <c r="N137" s="35" t="s">
        <v>42</v>
      </c>
      <c r="O137" s="5">
        <f t="shared" si="1245"/>
        <v>1.0336903406456834</v>
      </c>
      <c r="P137" s="5">
        <f t="shared" si="1246"/>
        <v>3.2000000000000002E-3</v>
      </c>
      <c r="Q137" s="5">
        <f t="shared" si="1247"/>
        <v>399.08786754035646</v>
      </c>
      <c r="R137" s="5">
        <f t="shared" si="1248"/>
        <v>0</v>
      </c>
      <c r="S137" s="5">
        <f t="shared" si="1249"/>
        <v>1.7999999999999999E-2</v>
      </c>
      <c r="T137" s="5">
        <f t="shared" si="1250"/>
        <v>0</v>
      </c>
      <c r="U137" s="41">
        <f t="shared" si="1251"/>
        <v>0.99869034064568341</v>
      </c>
      <c r="V137" s="41">
        <f t="shared" si="1252"/>
        <v>3.2000000000000002E-3</v>
      </c>
      <c r="W137" s="41">
        <f t="shared" si="1253"/>
        <v>399.08786754035646</v>
      </c>
      <c r="X137" s="5">
        <f t="shared" si="1254"/>
        <v>0</v>
      </c>
      <c r="Y137" s="5">
        <f t="shared" si="1255"/>
        <v>1.7999999999999999E-2</v>
      </c>
      <c r="Z137" s="41">
        <f t="shared" si="1256"/>
        <v>0</v>
      </c>
      <c r="AA137" s="38">
        <v>1.6E-2</v>
      </c>
      <c r="AB137" s="38">
        <v>3.2000000000000002E-3</v>
      </c>
      <c r="AC137" s="27">
        <v>399.09700000000004</v>
      </c>
      <c r="AD137" s="27">
        <v>0</v>
      </c>
      <c r="AE137" s="27">
        <v>0</v>
      </c>
      <c r="AF137" s="27">
        <v>0</v>
      </c>
      <c r="AG137" s="5">
        <f t="shared" si="1257"/>
        <v>2.0800517684440503</v>
      </c>
      <c r="AH137" s="5">
        <f t="shared" si="1258"/>
        <v>3.2000000000000002E-3</v>
      </c>
      <c r="AI137" s="5">
        <f t="shared" si="1259"/>
        <v>399.06015811321606</v>
      </c>
      <c r="AJ137" s="5">
        <f t="shared" si="1260"/>
        <v>0</v>
      </c>
      <c r="AK137" s="5">
        <f t="shared" si="1261"/>
        <v>3.5999999999999997E-2</v>
      </c>
      <c r="AL137" s="5">
        <f t="shared" si="1134"/>
        <v>0</v>
      </c>
      <c r="AM137" s="5">
        <f t="shared" si="1135"/>
        <v>-15.62243230139001</v>
      </c>
      <c r="AN137" s="5">
        <f t="shared" si="1136"/>
        <v>3.2000000000000002E-3</v>
      </c>
      <c r="AO137" s="5">
        <f t="shared" si="1137"/>
        <v>1323.9042486128615</v>
      </c>
      <c r="AP137" s="5">
        <f t="shared" si="1138"/>
        <v>0</v>
      </c>
      <c r="AQ137" s="5">
        <f t="shared" si="1139"/>
        <v>-5.0077155979526486E-3</v>
      </c>
      <c r="AR137" s="5">
        <f t="shared" si="1140"/>
        <v>0</v>
      </c>
      <c r="AS137" s="5">
        <f t="shared" si="1262"/>
        <v>-15.62243230139001</v>
      </c>
      <c r="AT137" s="5">
        <f t="shared" si="1263"/>
        <v>-2.918787720931455</v>
      </c>
      <c r="AU137" s="5">
        <f t="shared" si="1264"/>
        <v>3318.3961615332955</v>
      </c>
      <c r="AV137" s="5">
        <f t="shared" si="1265"/>
        <v>3.6499999999999998E-4</v>
      </c>
      <c r="AW137" s="5">
        <f t="shared" si="1266"/>
        <v>-5.0077155979526486E-3</v>
      </c>
      <c r="AX137" s="5">
        <f t="shared" si="1267"/>
        <v>0</v>
      </c>
      <c r="AY137" s="5">
        <f t="shared" si="1268"/>
        <v>2.0034316167042161</v>
      </c>
      <c r="AZ137" s="5">
        <f t="shared" si="1269"/>
        <v>0.1132</v>
      </c>
      <c r="BA137" s="5">
        <f t="shared" si="1270"/>
        <v>-14.897365628104508</v>
      </c>
      <c r="BB137" s="5">
        <f t="shared" si="1271"/>
        <v>0</v>
      </c>
      <c r="BC137" s="5">
        <f t="shared" si="1272"/>
        <v>-1.3451758145441374E-2</v>
      </c>
      <c r="BD137" s="5">
        <f t="shared" si="1273"/>
        <v>0</v>
      </c>
    </row>
    <row r="138" spans="1:56">
      <c r="A138" s="51" t="str">
        <f t="shared" si="1131"/>
        <v>COLB-4.3319.T10SQS2</v>
      </c>
      <c r="B138" t="str">
        <f t="shared" si="1244"/>
        <v>SQS2_XTD10_COLB-4</v>
      </c>
      <c r="C138" s="43" t="s">
        <v>263</v>
      </c>
      <c r="D138" s="44" t="s">
        <v>265</v>
      </c>
      <c r="E138" s="44" t="s">
        <v>245</v>
      </c>
      <c r="F138" s="44" t="s">
        <v>245</v>
      </c>
      <c r="G138" s="44" t="s">
        <v>112</v>
      </c>
      <c r="H138" s="44">
        <v>4</v>
      </c>
      <c r="I138" s="43" t="s">
        <v>238</v>
      </c>
      <c r="J138" s="44" t="s">
        <v>42</v>
      </c>
      <c r="K138" s="44">
        <v>73</v>
      </c>
      <c r="L138" s="43" t="s">
        <v>238</v>
      </c>
      <c r="M138" s="35" t="s">
        <v>42</v>
      </c>
      <c r="N138" s="35" t="s">
        <v>42</v>
      </c>
      <c r="O138" s="5">
        <f t="shared" si="1245"/>
        <v>1.0372901462488322</v>
      </c>
      <c r="P138" s="5">
        <f t="shared" si="1246"/>
        <v>3.2000000000000002E-3</v>
      </c>
      <c r="Q138" s="5">
        <f t="shared" si="1247"/>
        <v>399.28783514123126</v>
      </c>
      <c r="R138" s="5">
        <f t="shared" si="1248"/>
        <v>0</v>
      </c>
      <c r="S138" s="5">
        <f t="shared" si="1249"/>
        <v>1.7999999999999999E-2</v>
      </c>
      <c r="T138" s="5">
        <f t="shared" si="1250"/>
        <v>0</v>
      </c>
      <c r="U138" s="41">
        <f t="shared" si="1251"/>
        <v>1.0022901462488323</v>
      </c>
      <c r="V138" s="41">
        <f t="shared" si="1252"/>
        <v>3.2000000000000002E-3</v>
      </c>
      <c r="W138" s="41">
        <f t="shared" si="1253"/>
        <v>399.28783514123126</v>
      </c>
      <c r="X138" s="5">
        <f t="shared" si="1254"/>
        <v>0</v>
      </c>
      <c r="Y138" s="5">
        <f t="shared" si="1255"/>
        <v>1.7999999999999999E-2</v>
      </c>
      <c r="Z138" s="41">
        <f t="shared" si="1256"/>
        <v>0</v>
      </c>
      <c r="AA138" s="38">
        <v>1.6E-2</v>
      </c>
      <c r="AB138" s="38">
        <v>3.2000000000000002E-3</v>
      </c>
      <c r="AC138" s="38">
        <v>399.29700000000003</v>
      </c>
      <c r="AD138" s="38">
        <v>0</v>
      </c>
      <c r="AE138" s="38">
        <v>0</v>
      </c>
      <c r="AF138" s="38">
        <v>0</v>
      </c>
      <c r="AG138" s="5">
        <f t="shared" si="1257"/>
        <v>2.0872502133448236</v>
      </c>
      <c r="AH138" s="5">
        <f t="shared" si="1258"/>
        <v>3.2000000000000002E-3</v>
      </c>
      <c r="AI138" s="5">
        <f t="shared" si="1259"/>
        <v>399.26002852721228</v>
      </c>
      <c r="AJ138" s="5">
        <f t="shared" si="1260"/>
        <v>0</v>
      </c>
      <c r="AK138" s="5">
        <f t="shared" si="1261"/>
        <v>3.5999999999999997E-2</v>
      </c>
      <c r="AL138" s="5">
        <f t="shared" si="1134"/>
        <v>0</v>
      </c>
      <c r="AM138" s="5">
        <f t="shared" si="1135"/>
        <v>-15.623433840323621</v>
      </c>
      <c r="AN138" s="5">
        <f t="shared" si="1136"/>
        <v>3.2000000000000002E-3</v>
      </c>
      <c r="AO138" s="5">
        <f t="shared" si="1137"/>
        <v>1324.1042461051452</v>
      </c>
      <c r="AP138" s="5">
        <f t="shared" si="1138"/>
        <v>0</v>
      </c>
      <c r="AQ138" s="5">
        <f t="shared" si="1139"/>
        <v>-5.0077155979526486E-3</v>
      </c>
      <c r="AR138" s="5">
        <f t="shared" si="1140"/>
        <v>0</v>
      </c>
      <c r="AS138" s="5">
        <f t="shared" si="1262"/>
        <v>-15.623433840323621</v>
      </c>
      <c r="AT138" s="5">
        <f t="shared" si="1263"/>
        <v>-2.9188607445901114</v>
      </c>
      <c r="AU138" s="5">
        <f t="shared" si="1264"/>
        <v>3318.5961590122479</v>
      </c>
      <c r="AV138" s="5">
        <f t="shared" si="1265"/>
        <v>3.6499999999999998E-4</v>
      </c>
      <c r="AW138" s="5">
        <f t="shared" si="1266"/>
        <v>-5.0077155979526486E-3</v>
      </c>
      <c r="AX138" s="5">
        <f t="shared" si="1267"/>
        <v>0</v>
      </c>
      <c r="AY138" s="5">
        <f t="shared" si="1268"/>
        <v>2.0007413462108228</v>
      </c>
      <c r="AZ138" s="5">
        <f t="shared" si="1269"/>
        <v>0.1132</v>
      </c>
      <c r="BA138" s="5">
        <f t="shared" si="1270"/>
        <v>-14.697383722811335</v>
      </c>
      <c r="BB138" s="5">
        <f t="shared" si="1271"/>
        <v>0</v>
      </c>
      <c r="BC138" s="5">
        <f t="shared" si="1272"/>
        <v>-1.3451758145441374E-2</v>
      </c>
      <c r="BD138" s="5">
        <f t="shared" si="1273"/>
        <v>0</v>
      </c>
    </row>
    <row r="139" spans="1:56">
      <c r="A139" s="51" t="str">
        <f t="shared" si="1131"/>
        <v>SLIT.3319.T10SQS2</v>
      </c>
      <c r="B139" t="str">
        <f t="shared" si="1244"/>
        <v>SQS2_XTD10_SLIT</v>
      </c>
      <c r="C139" s="43" t="s">
        <v>263</v>
      </c>
      <c r="D139" s="44" t="s">
        <v>265</v>
      </c>
      <c r="E139" s="44" t="s">
        <v>245</v>
      </c>
      <c r="F139" s="44" t="s">
        <v>245</v>
      </c>
      <c r="G139" s="44" t="s">
        <v>249</v>
      </c>
      <c r="H139" s="44"/>
      <c r="I139" s="43" t="s">
        <v>239</v>
      </c>
      <c r="J139" s="44" t="s">
        <v>42</v>
      </c>
      <c r="K139" s="44">
        <v>73</v>
      </c>
      <c r="L139" s="43" t="s">
        <v>239</v>
      </c>
      <c r="M139" s="35" t="s">
        <v>42</v>
      </c>
      <c r="N139" s="35" t="s">
        <v>42</v>
      </c>
      <c r="O139" s="5">
        <f t="shared" si="1245"/>
        <v>1.0499434629439015</v>
      </c>
      <c r="P139" s="5">
        <f t="shared" si="1246"/>
        <v>3.2000000000000002E-3</v>
      </c>
      <c r="Q139" s="5">
        <f t="shared" si="1247"/>
        <v>399.99072125830611</v>
      </c>
      <c r="R139" s="5">
        <f t="shared" si="1248"/>
        <v>0</v>
      </c>
      <c r="S139" s="5">
        <f t="shared" si="1249"/>
        <v>1.7999999999999999E-2</v>
      </c>
      <c r="T139" s="5">
        <f t="shared" si="1250"/>
        <v>0</v>
      </c>
      <c r="U139" s="41">
        <f t="shared" si="1251"/>
        <v>1.0149434629439016</v>
      </c>
      <c r="V139" s="41">
        <f t="shared" si="1252"/>
        <v>3.2000000000000002E-3</v>
      </c>
      <c r="W139" s="41">
        <f t="shared" si="1253"/>
        <v>399.99072125830611</v>
      </c>
      <c r="X139" s="5">
        <f t="shared" si="1254"/>
        <v>0</v>
      </c>
      <c r="Y139" s="5">
        <f t="shared" si="1255"/>
        <v>1.7999999999999999E-2</v>
      </c>
      <c r="Z139" s="41">
        <f t="shared" si="1256"/>
        <v>0</v>
      </c>
      <c r="AA139" s="38">
        <v>1.6E-2</v>
      </c>
      <c r="AB139" s="38">
        <v>3.2000000000000002E-3</v>
      </c>
      <c r="AC139" s="27">
        <v>400</v>
      </c>
      <c r="AD139" s="27">
        <v>0</v>
      </c>
      <c r="AE139" s="27">
        <v>0</v>
      </c>
      <c r="AF139" s="27">
        <v>0</v>
      </c>
      <c r="AG139" s="5">
        <f t="shared" si="1257"/>
        <v>2.1125527471710432</v>
      </c>
      <c r="AH139" s="5">
        <f t="shared" si="1258"/>
        <v>3.2000000000000002E-3</v>
      </c>
      <c r="AI139" s="5">
        <f t="shared" si="1259"/>
        <v>399.96257303240884</v>
      </c>
      <c r="AJ139" s="5">
        <f t="shared" si="1260"/>
        <v>0</v>
      </c>
      <c r="AK139" s="5">
        <f t="shared" si="1261"/>
        <v>3.5999999999999997E-2</v>
      </c>
      <c r="AL139" s="5">
        <f t="shared" si="1134"/>
        <v>0</v>
      </c>
      <c r="AM139" s="5">
        <f t="shared" si="1135"/>
        <v>-15.626954249675261</v>
      </c>
      <c r="AN139" s="5">
        <f t="shared" si="1136"/>
        <v>3.2000000000000002E-3</v>
      </c>
      <c r="AO139" s="5">
        <f t="shared" si="1137"/>
        <v>1324.8072372905224</v>
      </c>
      <c r="AP139" s="5">
        <f t="shared" si="1138"/>
        <v>0</v>
      </c>
      <c r="AQ139" s="5">
        <f t="shared" si="1139"/>
        <v>-5.0077155979526486E-3</v>
      </c>
      <c r="AR139" s="5">
        <f t="shared" si="1140"/>
        <v>0</v>
      </c>
      <c r="AS139" s="5">
        <f t="shared" si="1262"/>
        <v>-15.626954249675261</v>
      </c>
      <c r="AT139" s="5">
        <f t="shared" si="1263"/>
        <v>-2.9191174227502885</v>
      </c>
      <c r="AU139" s="5">
        <f t="shared" si="1264"/>
        <v>3319.2991501507659</v>
      </c>
      <c r="AV139" s="5">
        <f t="shared" si="1265"/>
        <v>3.6499999999999998E-4</v>
      </c>
      <c r="AW139" s="5">
        <f t="shared" si="1266"/>
        <v>-5.0077155979526486E-3</v>
      </c>
      <c r="AX139" s="5">
        <f t="shared" si="1267"/>
        <v>0</v>
      </c>
      <c r="AY139" s="5">
        <f t="shared" si="1268"/>
        <v>1.9912850454265492</v>
      </c>
      <c r="AZ139" s="5">
        <f t="shared" si="1269"/>
        <v>0.1132</v>
      </c>
      <c r="BA139" s="5">
        <f t="shared" si="1270"/>
        <v>-13.994447325705949</v>
      </c>
      <c r="BB139" s="5">
        <f t="shared" si="1271"/>
        <v>0</v>
      </c>
      <c r="BC139" s="5">
        <f t="shared" si="1272"/>
        <v>-1.3451758145441374E-2</v>
      </c>
      <c r="BD139" s="5">
        <f t="shared" si="1273"/>
        <v>0</v>
      </c>
    </row>
    <row r="140" spans="1:56">
      <c r="A140" s="51" t="str">
        <f t="shared" ref="A140:A171" si="1274">IF( H140="", CONCATENATE(G140,".",ROUND(AU140,0),".",C140),CONCATENATE(G140,"-",H140,".",ROUND(AU140,0),".",C140))</f>
        <v>IMG.3319.T10SQS2</v>
      </c>
      <c r="B140" t="str">
        <f t="shared" si="1244"/>
        <v>SQS2_XTD10_IMG</v>
      </c>
      <c r="C140" s="43" t="s">
        <v>263</v>
      </c>
      <c r="D140" s="44" t="s">
        <v>265</v>
      </c>
      <c r="E140" s="44" t="s">
        <v>245</v>
      </c>
      <c r="F140" s="44" t="s">
        <v>245</v>
      </c>
      <c r="G140" s="44" t="s">
        <v>272</v>
      </c>
      <c r="H140" s="44"/>
      <c r="I140" s="43" t="s">
        <v>259</v>
      </c>
      <c r="J140" s="44" t="s">
        <v>42</v>
      </c>
      <c r="K140" s="44">
        <v>74</v>
      </c>
      <c r="L140" s="43" t="s">
        <v>259</v>
      </c>
      <c r="M140" s="35" t="s">
        <v>42</v>
      </c>
      <c r="N140" s="35" t="s">
        <v>42</v>
      </c>
      <c r="O140" s="5">
        <f t="shared" si="1245"/>
        <v>1.0499434629439015</v>
      </c>
      <c r="P140" s="5">
        <f t="shared" si="1246"/>
        <v>3.2000000000000002E-3</v>
      </c>
      <c r="Q140" s="5">
        <f t="shared" si="1247"/>
        <v>399.99072125830611</v>
      </c>
      <c r="R140" s="5">
        <f t="shared" si="1248"/>
        <v>0</v>
      </c>
      <c r="S140" s="5">
        <f t="shared" si="1249"/>
        <v>1.7999999999999999E-2</v>
      </c>
      <c r="T140" s="5">
        <f t="shared" si="1250"/>
        <v>0</v>
      </c>
      <c r="U140" s="41">
        <f t="shared" si="1251"/>
        <v>1.0149434629439016</v>
      </c>
      <c r="V140" s="41">
        <f t="shared" si="1252"/>
        <v>3.2000000000000002E-3</v>
      </c>
      <c r="W140" s="41">
        <f t="shared" si="1253"/>
        <v>399.99072125830611</v>
      </c>
      <c r="X140" s="5">
        <f t="shared" si="1254"/>
        <v>0</v>
      </c>
      <c r="Y140" s="5">
        <f t="shared" si="1255"/>
        <v>1.7999999999999999E-2</v>
      </c>
      <c r="Z140" s="41">
        <f t="shared" si="1256"/>
        <v>0</v>
      </c>
      <c r="AA140" s="38">
        <v>1.6E-2</v>
      </c>
      <c r="AB140" s="38">
        <v>3.2000000000000002E-3</v>
      </c>
      <c r="AC140" s="38">
        <v>400</v>
      </c>
      <c r="AD140" s="38">
        <v>0</v>
      </c>
      <c r="AE140" s="38">
        <v>0</v>
      </c>
      <c r="AF140" s="38">
        <v>0</v>
      </c>
      <c r="AG140" s="5">
        <f t="shared" si="1257"/>
        <v>2.1125527471710432</v>
      </c>
      <c r="AH140" s="5">
        <f t="shared" si="1258"/>
        <v>3.2000000000000002E-3</v>
      </c>
      <c r="AI140" s="5">
        <f t="shared" si="1259"/>
        <v>399.96257303240884</v>
      </c>
      <c r="AJ140" s="5">
        <f t="shared" si="1260"/>
        <v>0</v>
      </c>
      <c r="AK140" s="5">
        <f t="shared" si="1261"/>
        <v>3.5999999999999997E-2</v>
      </c>
      <c r="AL140" s="5">
        <f t="shared" ref="AL140:AL148" si="1275">T140</f>
        <v>0</v>
      </c>
      <c r="AM140" s="5">
        <f t="shared" ref="AM140:AM171" si="1276">O140*COS(-1.318245*PI()/180)+(Q140+115.9)*SIN(-1.318245*PI()/180)-4.8082</f>
        <v>-15.626954249675261</v>
      </c>
      <c r="AN140" s="5">
        <f t="shared" ref="AN140:AN171" si="1277">P140</f>
        <v>3.2000000000000002E-3</v>
      </c>
      <c r="AO140" s="5">
        <f t="shared" ref="AO140:AO171" si="1278">-O140*SIN(-1.318245*PI()/180)+(Q140+115.9)*COS(-1.318245*PI()/180)+809.0289</f>
        <v>1324.8072372905224</v>
      </c>
      <c r="AP140" s="5">
        <f t="shared" ref="AP140:AP171" si="1279">R140</f>
        <v>0</v>
      </c>
      <c r="AQ140" s="5">
        <f t="shared" ref="AQ140:AQ171" si="1280">S140-1.318245*PI()/180</f>
        <v>-5.0077155979526486E-3</v>
      </c>
      <c r="AR140" s="5">
        <f t="shared" ref="AR140:AR171" si="1281">T140</f>
        <v>0</v>
      </c>
      <c r="AS140" s="5">
        <f t="shared" si="1262"/>
        <v>-15.626954249675261</v>
      </c>
      <c r="AT140" s="5">
        <f t="shared" si="1263"/>
        <v>-2.9191174227502885</v>
      </c>
      <c r="AU140" s="5">
        <f t="shared" si="1264"/>
        <v>3319.2991501507659</v>
      </c>
      <c r="AV140" s="5">
        <f t="shared" si="1265"/>
        <v>3.6499999999999998E-4</v>
      </c>
      <c r="AW140" s="5">
        <f t="shared" si="1266"/>
        <v>-5.0077155979526486E-3</v>
      </c>
      <c r="AX140" s="5">
        <f t="shared" si="1267"/>
        <v>0</v>
      </c>
      <c r="AY140" s="5">
        <f t="shared" si="1268"/>
        <v>1.9912850454265492</v>
      </c>
      <c r="AZ140" s="5">
        <f t="shared" si="1269"/>
        <v>0.1132</v>
      </c>
      <c r="BA140" s="5">
        <f t="shared" si="1270"/>
        <v>-13.994447325705949</v>
      </c>
      <c r="BB140" s="5">
        <f t="shared" si="1271"/>
        <v>0</v>
      </c>
      <c r="BC140" s="5">
        <f t="shared" si="1272"/>
        <v>-1.3451758145441374E-2</v>
      </c>
      <c r="BD140" s="5">
        <f t="shared" si="1273"/>
        <v>0</v>
      </c>
    </row>
    <row r="141" spans="1:56">
      <c r="A141" s="51" t="str">
        <f t="shared" si="1274"/>
        <v>PBLM.3320.T10SQS2</v>
      </c>
      <c r="B141" t="str">
        <f t="shared" si="1244"/>
        <v>SQS2_XTD10_PBLM</v>
      </c>
      <c r="C141" s="43" t="s">
        <v>263</v>
      </c>
      <c r="D141" s="44" t="s">
        <v>265</v>
      </c>
      <c r="E141" s="44" t="s">
        <v>245</v>
      </c>
      <c r="F141" s="44" t="s">
        <v>245</v>
      </c>
      <c r="G141" s="44" t="s">
        <v>82</v>
      </c>
      <c r="H141" s="44"/>
      <c r="I141" s="43" t="s">
        <v>260</v>
      </c>
      <c r="J141" s="44" t="s">
        <v>42</v>
      </c>
      <c r="K141" s="44">
        <v>73</v>
      </c>
      <c r="L141" s="43" t="s">
        <v>260</v>
      </c>
      <c r="M141" s="35" t="s">
        <v>42</v>
      </c>
      <c r="N141" s="35" t="s">
        <v>42</v>
      </c>
      <c r="O141" s="5">
        <f t="shared" si="1245"/>
        <v>1.0639791369981848</v>
      </c>
      <c r="P141" s="5">
        <f t="shared" si="1246"/>
        <v>0</v>
      </c>
      <c r="Q141" s="5">
        <f t="shared" si="1247"/>
        <v>400.99263093480096</v>
      </c>
      <c r="R141" s="5">
        <f t="shared" si="1248"/>
        <v>0</v>
      </c>
      <c r="S141" s="5">
        <f t="shared" si="1249"/>
        <v>1.7999999999999999E-2</v>
      </c>
      <c r="T141" s="5">
        <f t="shared" si="1250"/>
        <v>0</v>
      </c>
      <c r="U141" s="41">
        <f t="shared" si="1251"/>
        <v>1.0289791369981849</v>
      </c>
      <c r="V141" s="41">
        <f t="shared" si="1252"/>
        <v>0</v>
      </c>
      <c r="W141" s="41">
        <f t="shared" si="1253"/>
        <v>400.99263093480096</v>
      </c>
      <c r="X141" s="5">
        <f t="shared" si="1254"/>
        <v>0</v>
      </c>
      <c r="Y141" s="5">
        <f t="shared" si="1255"/>
        <v>1.7999999999999999E-2</v>
      </c>
      <c r="Z141" s="41">
        <f t="shared" si="1256"/>
        <v>0</v>
      </c>
      <c r="AA141" s="38">
        <v>1.2E-2</v>
      </c>
      <c r="AB141" s="38">
        <v>0</v>
      </c>
      <c r="AC141" s="38">
        <v>401.00200000000007</v>
      </c>
      <c r="AD141" s="38">
        <v>0</v>
      </c>
      <c r="AE141" s="38">
        <v>0</v>
      </c>
      <c r="AF141" s="38">
        <v>0</v>
      </c>
      <c r="AG141" s="5">
        <f t="shared" si="1257"/>
        <v>2.1446195478439991</v>
      </c>
      <c r="AH141" s="5">
        <f t="shared" si="1258"/>
        <v>0</v>
      </c>
      <c r="AI141" s="5">
        <f t="shared" si="1259"/>
        <v>400.96406777542791</v>
      </c>
      <c r="AJ141" s="5">
        <f t="shared" si="1260"/>
        <v>0</v>
      </c>
      <c r="AK141" s="5">
        <f t="shared" si="1261"/>
        <v>3.5999999999999997E-2</v>
      </c>
      <c r="AL141" s="5">
        <f t="shared" si="1275"/>
        <v>0</v>
      </c>
      <c r="AM141" s="5">
        <f t="shared" si="1276"/>
        <v>-15.635971909578323</v>
      </c>
      <c r="AN141" s="5">
        <f t="shared" si="1277"/>
        <v>0</v>
      </c>
      <c r="AO141" s="5">
        <f t="shared" si="1278"/>
        <v>1325.8092046960851</v>
      </c>
      <c r="AP141" s="5">
        <f t="shared" si="1279"/>
        <v>0</v>
      </c>
      <c r="AQ141" s="5">
        <f t="shared" si="1280"/>
        <v>-5.0077155979526486E-3</v>
      </c>
      <c r="AR141" s="5">
        <f t="shared" si="1281"/>
        <v>0</v>
      </c>
      <c r="AS141" s="5">
        <f t="shared" si="1262"/>
        <v>-15.635971909578323</v>
      </c>
      <c r="AT141" s="5">
        <f t="shared" si="1263"/>
        <v>-2.9226832637531577</v>
      </c>
      <c r="AU141" s="5">
        <f t="shared" si="1264"/>
        <v>3320.3011163211468</v>
      </c>
      <c r="AV141" s="5">
        <f t="shared" si="1265"/>
        <v>3.6499999999999998E-4</v>
      </c>
      <c r="AW141" s="5">
        <f t="shared" si="1266"/>
        <v>-5.0077155979526486E-3</v>
      </c>
      <c r="AX141" s="5">
        <f t="shared" si="1267"/>
        <v>0</v>
      </c>
      <c r="AY141" s="5">
        <f t="shared" si="1268"/>
        <v>1.973807152148791</v>
      </c>
      <c r="AZ141" s="5">
        <f t="shared" si="1269"/>
        <v>0.11</v>
      </c>
      <c r="BA141" s="5">
        <f t="shared" si="1270"/>
        <v>-12.992591785597114</v>
      </c>
      <c r="BB141" s="5">
        <f t="shared" si="1271"/>
        <v>0</v>
      </c>
      <c r="BC141" s="5">
        <f t="shared" si="1272"/>
        <v>-1.3451758145441374E-2</v>
      </c>
      <c r="BD141" s="5">
        <f t="shared" si="1273"/>
        <v>0</v>
      </c>
    </row>
    <row r="142" spans="1:56">
      <c r="A142" s="51" t="str">
        <f t="shared" si="1274"/>
        <v>STARTm.3321.T10SQS2</v>
      </c>
      <c r="B142" t="str">
        <f t="shared" si="1244"/>
        <v>SQS2_XTD10_STARTm</v>
      </c>
      <c r="C142" s="43" t="s">
        <v>263</v>
      </c>
      <c r="D142" s="44" t="s">
        <v>265</v>
      </c>
      <c r="E142" s="44" t="s">
        <v>245</v>
      </c>
      <c r="F142" s="44" t="s">
        <v>245</v>
      </c>
      <c r="G142" s="44" t="s">
        <v>251</v>
      </c>
      <c r="H142" s="44"/>
      <c r="I142" s="43" t="s">
        <v>241</v>
      </c>
      <c r="J142" s="44" t="s">
        <v>42</v>
      </c>
      <c r="K142" s="44">
        <v>73</v>
      </c>
      <c r="L142" s="43" t="s">
        <v>241</v>
      </c>
      <c r="M142" s="35" t="s">
        <v>42</v>
      </c>
      <c r="N142" s="35" t="s">
        <v>42</v>
      </c>
      <c r="O142" s="5">
        <f t="shared" si="1245"/>
        <v>1.0693788454029087</v>
      </c>
      <c r="P142" s="5">
        <f t="shared" si="1246"/>
        <v>0</v>
      </c>
      <c r="Q142" s="5">
        <f t="shared" si="1247"/>
        <v>401.29258233611313</v>
      </c>
      <c r="R142" s="5">
        <f t="shared" si="1248"/>
        <v>0</v>
      </c>
      <c r="S142" s="5">
        <f t="shared" si="1249"/>
        <v>1.7999999999999999E-2</v>
      </c>
      <c r="T142" s="5">
        <f t="shared" si="1250"/>
        <v>0</v>
      </c>
      <c r="U142" s="41">
        <f t="shared" si="1251"/>
        <v>1.0343788454029088</v>
      </c>
      <c r="V142" s="41">
        <f t="shared" si="1252"/>
        <v>0</v>
      </c>
      <c r="W142" s="41">
        <f t="shared" si="1253"/>
        <v>401.29258233611313</v>
      </c>
      <c r="X142" s="5">
        <f t="shared" si="1254"/>
        <v>0</v>
      </c>
      <c r="Y142" s="5">
        <f t="shared" si="1255"/>
        <v>1.7999999999999999E-2</v>
      </c>
      <c r="Z142" s="41">
        <f t="shared" si="1256"/>
        <v>0</v>
      </c>
      <c r="AA142" s="38">
        <v>1.2E-2</v>
      </c>
      <c r="AB142" s="38">
        <v>0</v>
      </c>
      <c r="AC142" s="27">
        <v>401.30200000000008</v>
      </c>
      <c r="AD142" s="27">
        <v>0</v>
      </c>
      <c r="AE142" s="27">
        <v>0</v>
      </c>
      <c r="AF142" s="27">
        <v>0</v>
      </c>
      <c r="AG142" s="5">
        <f t="shared" si="1257"/>
        <v>2.1554172151951594</v>
      </c>
      <c r="AH142" s="5">
        <f t="shared" si="1258"/>
        <v>0</v>
      </c>
      <c r="AI142" s="5">
        <f t="shared" si="1259"/>
        <v>401.26387339642218</v>
      </c>
      <c r="AJ142" s="5">
        <f t="shared" si="1260"/>
        <v>0</v>
      </c>
      <c r="AK142" s="5">
        <f t="shared" si="1261"/>
        <v>3.5999999999999997E-2</v>
      </c>
      <c r="AL142" s="5">
        <f t="shared" si="1275"/>
        <v>0</v>
      </c>
      <c r="AM142" s="5">
        <f t="shared" si="1276"/>
        <v>-15.637474217978738</v>
      </c>
      <c r="AN142" s="5">
        <f t="shared" si="1277"/>
        <v>0</v>
      </c>
      <c r="AO142" s="5">
        <f t="shared" si="1278"/>
        <v>1326.1092009345107</v>
      </c>
      <c r="AP142" s="5">
        <f t="shared" si="1279"/>
        <v>0</v>
      </c>
      <c r="AQ142" s="5">
        <f t="shared" si="1280"/>
        <v>-5.0077155979526486E-3</v>
      </c>
      <c r="AR142" s="5">
        <f t="shared" si="1281"/>
        <v>0</v>
      </c>
      <c r="AS142" s="5">
        <f t="shared" si="1262"/>
        <v>-15.637474217978738</v>
      </c>
      <c r="AT142" s="5">
        <f t="shared" si="1263"/>
        <v>-2.922792799241142</v>
      </c>
      <c r="AU142" s="5">
        <f t="shared" si="1264"/>
        <v>3320.6011125395753</v>
      </c>
      <c r="AV142" s="5">
        <f t="shared" si="1265"/>
        <v>3.6499999999999998E-4</v>
      </c>
      <c r="AW142" s="5">
        <f t="shared" si="1266"/>
        <v>-5.0077155979526486E-3</v>
      </c>
      <c r="AX142" s="5">
        <f t="shared" si="1267"/>
        <v>0</v>
      </c>
      <c r="AY142" s="5">
        <f t="shared" si="1268"/>
        <v>1.969771746408703</v>
      </c>
      <c r="AZ142" s="5">
        <f t="shared" si="1269"/>
        <v>0.11</v>
      </c>
      <c r="BA142" s="5">
        <f t="shared" si="1270"/>
        <v>-12.692618927657351</v>
      </c>
      <c r="BB142" s="5">
        <f t="shared" si="1271"/>
        <v>0</v>
      </c>
      <c r="BC142" s="5">
        <f t="shared" si="1272"/>
        <v>-1.3451758145441374E-2</v>
      </c>
      <c r="BD142" s="5">
        <f t="shared" si="1273"/>
        <v>0</v>
      </c>
    </row>
    <row r="143" spans="1:56">
      <c r="A143" s="51" t="str">
        <f t="shared" si="1274"/>
        <v>MIRR.3325.T10SQS2</v>
      </c>
      <c r="B143" t="str">
        <f t="shared" si="1244"/>
        <v>SQS2_XTD10_MIRR</v>
      </c>
      <c r="C143" s="43" t="s">
        <v>263</v>
      </c>
      <c r="D143" s="44" t="s">
        <v>265</v>
      </c>
      <c r="E143" s="44" t="s">
        <v>245</v>
      </c>
      <c r="F143" s="44" t="s">
        <v>245</v>
      </c>
      <c r="G143" s="44" t="s">
        <v>81</v>
      </c>
      <c r="H143" s="44"/>
      <c r="I143" s="43" t="s">
        <v>261</v>
      </c>
      <c r="J143" s="44" t="s">
        <v>42</v>
      </c>
      <c r="K143" s="44">
        <v>73</v>
      </c>
      <c r="L143" s="43" t="s">
        <v>261</v>
      </c>
      <c r="M143" s="35" t="s">
        <v>42</v>
      </c>
      <c r="N143" s="35" t="s">
        <v>42</v>
      </c>
      <c r="O143" s="5">
        <f t="shared" ref="O143:O192" si="1282">U143+0.035</f>
        <v>1.1539382790208834</v>
      </c>
      <c r="P143" s="5">
        <f t="shared" ref="P143:P192" si="1283">V143</f>
        <v>0</v>
      </c>
      <c r="Q143" s="5">
        <f t="shared" ref="Q143:Q192" si="1284">W143</f>
        <v>405.98982128066189</v>
      </c>
      <c r="R143" s="5">
        <f t="shared" ref="R143:R148" si="1285">AD143</f>
        <v>0</v>
      </c>
      <c r="S143" s="5">
        <f t="shared" ref="S143:S148" si="1286">AE143+0.018</f>
        <v>1.7999999999999999E-2</v>
      </c>
      <c r="T143" s="5">
        <f t="shared" ref="T143:T148" si="1287">AF143</f>
        <v>0</v>
      </c>
      <c r="U143" s="41">
        <f t="shared" si="1251"/>
        <v>1.1189382790208835</v>
      </c>
      <c r="V143" s="41">
        <f t="shared" ref="V143:V148" si="1288">AB143</f>
        <v>0</v>
      </c>
      <c r="W143" s="41">
        <f t="shared" si="1253"/>
        <v>405.98982128066189</v>
      </c>
      <c r="X143" s="5">
        <f t="shared" ref="X143:X148" si="1289">R143</f>
        <v>0</v>
      </c>
      <c r="Y143" s="5">
        <f t="shared" ref="Y143:Y148" si="1290">S143</f>
        <v>1.7999999999999999E-2</v>
      </c>
      <c r="Z143" s="41">
        <f t="shared" ref="Z143:Z148" si="1291">T143</f>
        <v>0</v>
      </c>
      <c r="AA143" s="38">
        <v>1.2E-2</v>
      </c>
      <c r="AB143" s="38">
        <v>0</v>
      </c>
      <c r="AC143" s="38">
        <v>406</v>
      </c>
      <c r="AD143" s="38">
        <v>0</v>
      </c>
      <c r="AE143" s="38">
        <v>0</v>
      </c>
      <c r="AF143" s="38">
        <v>0</v>
      </c>
      <c r="AG143" s="5">
        <f t="shared" si="86"/>
        <v>2.3245086859143349</v>
      </c>
      <c r="AH143" s="5">
        <f t="shared" ref="AH143:AH148" si="1292">V143</f>
        <v>0</v>
      </c>
      <c r="AI143" s="5">
        <f t="shared" si="88"/>
        <v>405.95882942119272</v>
      </c>
      <c r="AJ143" s="5">
        <f t="shared" ref="AJ143:AJ148" si="1293">R143</f>
        <v>0</v>
      </c>
      <c r="AK143" s="5">
        <f t="shared" ref="AK143:AK148" si="1294">S143+0.018</f>
        <v>3.5999999999999997E-2</v>
      </c>
      <c r="AL143" s="5">
        <f t="shared" si="1275"/>
        <v>0</v>
      </c>
      <c r="AM143" s="5">
        <f t="shared" si="1276"/>
        <v>-15.661000367529244</v>
      </c>
      <c r="AN143" s="5">
        <f t="shared" si="1277"/>
        <v>0</v>
      </c>
      <c r="AO143" s="5">
        <f t="shared" si="1278"/>
        <v>1330.8071420282545</v>
      </c>
      <c r="AP143" s="5">
        <f t="shared" si="1279"/>
        <v>0</v>
      </c>
      <c r="AQ143" s="5">
        <f t="shared" si="1280"/>
        <v>-5.0077155979526486E-3</v>
      </c>
      <c r="AR143" s="5">
        <f t="shared" si="1281"/>
        <v>0</v>
      </c>
      <c r="AS143" s="5">
        <f t="shared" ref="AS143:AS148" si="1295">AM143</f>
        <v>-15.661000367529244</v>
      </c>
      <c r="AT143" s="5">
        <f t="shared" ref="AT143:AT148" si="1296">AN143*COS(0.02092*PI()/180)-AO143*SIN(0.02092*PI()/180)-2.4386</f>
        <v>-2.924508124982979</v>
      </c>
      <c r="AU143" s="5">
        <f t="shared" ref="AU143:AU148" si="1297">AN143*SIN(0.02092*PI()/180)+AO143*COS(0.02092*PI()/180)+1994.492</f>
        <v>3325.2990533201664</v>
      </c>
      <c r="AV143" s="5">
        <f t="shared" ref="AV143:AV148" si="1298">AP143+0.000365</f>
        <v>3.6499999999999998E-4</v>
      </c>
      <c r="AW143" s="5">
        <f t="shared" ref="AW143:AW148" si="1299">AQ143</f>
        <v>-5.0077155979526486E-3</v>
      </c>
      <c r="AX143" s="5">
        <f t="shared" ref="AX143:AX148" si="1300">AR143</f>
        <v>0</v>
      </c>
      <c r="AY143" s="5">
        <f t="shared" ref="AY143:AY148" si="1301">(AM143+17.5)*COS(-0.483808*PI()/180)+(AO143-1338.818)*SIN(-0.483808*PI()/180)</f>
        <v>1.906577292518925</v>
      </c>
      <c r="AZ143" s="5">
        <f t="shared" ref="AZ143:AZ148" si="1302">AN143+0.11</f>
        <v>0.11</v>
      </c>
      <c r="BA143" s="5">
        <f t="shared" ref="BA143:BA148" si="1303">-(AM143+17.5)*SIN(-0.483808*PI()/180)+(AO143-1338.818)*COS(-0.483808*PI()/180)</f>
        <v>-7.995043972321688</v>
      </c>
      <c r="BB143" s="5">
        <f t="shared" ref="BB143:BB148" si="1304">AP143</f>
        <v>0</v>
      </c>
      <c r="BC143" s="5">
        <f t="shared" ref="BC143:BC148" si="1305">AQ143-0.483808*PI()/180</f>
        <v>-1.3451758145441374E-2</v>
      </c>
      <c r="BD143" s="5">
        <f t="shared" ref="BD143:BD148" si="1306">AR143</f>
        <v>0</v>
      </c>
    </row>
    <row r="144" spans="1:56">
      <c r="A144" s="51" t="str">
        <f t="shared" si="1274"/>
        <v>STARTm.3326.T10SQS2</v>
      </c>
      <c r="B144" t="str">
        <f t="shared" si="1244"/>
        <v>SQS2_XTD10_STARTm</v>
      </c>
      <c r="C144" s="43" t="s">
        <v>263</v>
      </c>
      <c r="D144" s="44" t="s">
        <v>265</v>
      </c>
      <c r="E144" s="44" t="s">
        <v>245</v>
      </c>
      <c r="F144" s="44" t="s">
        <v>245</v>
      </c>
      <c r="G144" s="44" t="s">
        <v>251</v>
      </c>
      <c r="H144" s="44"/>
      <c r="I144" s="43" t="s">
        <v>241</v>
      </c>
      <c r="J144" s="44" t="s">
        <v>42</v>
      </c>
      <c r="K144" s="44">
        <v>73</v>
      </c>
      <c r="L144" s="43" t="s">
        <v>241</v>
      </c>
      <c r="M144" s="35" t="s">
        <v>42</v>
      </c>
      <c r="N144" s="35" t="s">
        <v>42</v>
      </c>
      <c r="O144" s="5">
        <f t="shared" si="1282"/>
        <v>1.1629377930287566</v>
      </c>
      <c r="P144" s="5">
        <f t="shared" si="1283"/>
        <v>0</v>
      </c>
      <c r="Q144" s="5">
        <f t="shared" si="1284"/>
        <v>406.48974028284886</v>
      </c>
      <c r="R144" s="5">
        <f t="shared" si="1285"/>
        <v>0</v>
      </c>
      <c r="S144" s="5">
        <f t="shared" si="1286"/>
        <v>1.7999999999999999E-2</v>
      </c>
      <c r="T144" s="5">
        <f t="shared" si="1287"/>
        <v>0</v>
      </c>
      <c r="U144" s="41">
        <f t="shared" si="1251"/>
        <v>1.1279377930287566</v>
      </c>
      <c r="V144" s="41">
        <f t="shared" si="1288"/>
        <v>0</v>
      </c>
      <c r="W144" s="41">
        <f t="shared" si="1253"/>
        <v>406.48974028284886</v>
      </c>
      <c r="X144" s="5">
        <f t="shared" si="1289"/>
        <v>0</v>
      </c>
      <c r="Y144" s="5">
        <f t="shared" si="1290"/>
        <v>1.7999999999999999E-2</v>
      </c>
      <c r="Z144" s="41">
        <f t="shared" si="1291"/>
        <v>0</v>
      </c>
      <c r="AA144" s="38">
        <v>1.2E-2</v>
      </c>
      <c r="AB144" s="38">
        <v>0</v>
      </c>
      <c r="AC144" s="38">
        <v>406.5</v>
      </c>
      <c r="AD144" s="38">
        <v>0</v>
      </c>
      <c r="AE144" s="38">
        <v>0</v>
      </c>
      <c r="AF144" s="38">
        <v>0</v>
      </c>
      <c r="AG144" s="5">
        <f t="shared" si="86"/>
        <v>2.342504798166269</v>
      </c>
      <c r="AH144" s="5">
        <f t="shared" si="1292"/>
        <v>0</v>
      </c>
      <c r="AI144" s="5">
        <f t="shared" si="88"/>
        <v>406.45850545618322</v>
      </c>
      <c r="AJ144" s="5">
        <f t="shared" si="1293"/>
        <v>0</v>
      </c>
      <c r="AK144" s="5">
        <f t="shared" si="1294"/>
        <v>3.5999999999999997E-2</v>
      </c>
      <c r="AL144" s="5">
        <f t="shared" si="1275"/>
        <v>0</v>
      </c>
      <c r="AM144" s="5">
        <f t="shared" si="1276"/>
        <v>-15.66350421486327</v>
      </c>
      <c r="AN144" s="5">
        <f t="shared" si="1277"/>
        <v>0</v>
      </c>
      <c r="AO144" s="5">
        <f t="shared" si="1278"/>
        <v>1331.3071357589636</v>
      </c>
      <c r="AP144" s="5">
        <f t="shared" si="1279"/>
        <v>0</v>
      </c>
      <c r="AQ144" s="5">
        <f t="shared" si="1280"/>
        <v>-5.0077155979526486E-3</v>
      </c>
      <c r="AR144" s="5">
        <f t="shared" si="1281"/>
        <v>0</v>
      </c>
      <c r="AS144" s="5">
        <f t="shared" si="1295"/>
        <v>-15.66350421486327</v>
      </c>
      <c r="AT144" s="5">
        <f t="shared" si="1296"/>
        <v>-2.9246906841296196</v>
      </c>
      <c r="AU144" s="5">
        <f t="shared" si="1297"/>
        <v>3325.7990470175473</v>
      </c>
      <c r="AV144" s="5">
        <f t="shared" si="1298"/>
        <v>3.6499999999999998E-4</v>
      </c>
      <c r="AW144" s="5">
        <f t="shared" si="1299"/>
        <v>-5.0077155979526486E-3</v>
      </c>
      <c r="AX144" s="5">
        <f t="shared" si="1300"/>
        <v>0</v>
      </c>
      <c r="AY144" s="5">
        <f t="shared" si="1301"/>
        <v>1.899851616285446</v>
      </c>
      <c r="AZ144" s="5">
        <f t="shared" si="1302"/>
        <v>0.11</v>
      </c>
      <c r="BA144" s="5">
        <f t="shared" si="1303"/>
        <v>-7.49508920908898</v>
      </c>
      <c r="BB144" s="5">
        <f t="shared" si="1304"/>
        <v>0</v>
      </c>
      <c r="BC144" s="5">
        <f t="shared" si="1305"/>
        <v>-1.3451758145441374E-2</v>
      </c>
      <c r="BD144" s="5">
        <f t="shared" si="1306"/>
        <v>0</v>
      </c>
    </row>
    <row r="145" spans="1:56">
      <c r="A145" s="84" t="str">
        <f t="shared" si="1274"/>
        <v>IMGPI-2.3334.T10SQS2</v>
      </c>
      <c r="B145" t="str">
        <f t="shared" si="1244"/>
        <v>SQS2_XTD10_IMGPI-2</v>
      </c>
      <c r="C145" s="43" t="s">
        <v>263</v>
      </c>
      <c r="D145" s="44" t="s">
        <v>265</v>
      </c>
      <c r="E145" s="44" t="s">
        <v>245</v>
      </c>
      <c r="F145" s="44" t="s">
        <v>245</v>
      </c>
      <c r="G145" s="44" t="s">
        <v>118</v>
      </c>
      <c r="H145" s="44">
        <v>2</v>
      </c>
      <c r="I145" s="43" t="s">
        <v>262</v>
      </c>
      <c r="J145" s="44" t="s">
        <v>42</v>
      </c>
      <c r="K145" s="44">
        <v>74</v>
      </c>
      <c r="L145" s="43" t="s">
        <v>262</v>
      </c>
      <c r="M145" s="35" t="s">
        <v>42</v>
      </c>
      <c r="N145" s="35" t="s">
        <v>42</v>
      </c>
      <c r="O145" s="5">
        <f t="shared" si="1282"/>
        <v>1.3169878740099261</v>
      </c>
      <c r="P145" s="5">
        <f t="shared" si="1283"/>
        <v>0</v>
      </c>
      <c r="Q145" s="5">
        <f t="shared" si="1284"/>
        <v>415.04715379468468</v>
      </c>
      <c r="R145" s="5">
        <f t="shared" si="1285"/>
        <v>0</v>
      </c>
      <c r="S145" s="5">
        <f t="shared" si="1286"/>
        <v>1.7999999999999999E-2</v>
      </c>
      <c r="T145" s="5">
        <f t="shared" si="1287"/>
        <v>0</v>
      </c>
      <c r="U145" s="41">
        <f t="shared" si="1251"/>
        <v>1.2819878740099262</v>
      </c>
      <c r="V145" s="41">
        <f t="shared" si="1288"/>
        <v>0</v>
      </c>
      <c r="W145" s="41">
        <f t="shared" si="1253"/>
        <v>415.04715379468468</v>
      </c>
      <c r="X145" s="5">
        <f t="shared" si="1289"/>
        <v>0</v>
      </c>
      <c r="Y145" s="5">
        <f t="shared" si="1290"/>
        <v>1.7999999999999999E-2</v>
      </c>
      <c r="Z145" s="41">
        <f t="shared" si="1291"/>
        <v>0</v>
      </c>
      <c r="AA145" s="38">
        <v>1.2E-2</v>
      </c>
      <c r="AB145" s="38">
        <v>0</v>
      </c>
      <c r="AC145" s="38">
        <v>415.05880000000002</v>
      </c>
      <c r="AD145" s="38">
        <v>0</v>
      </c>
      <c r="AE145" s="38">
        <v>0</v>
      </c>
      <c r="AF145" s="38">
        <v>0</v>
      </c>
      <c r="AG145" s="5">
        <f t="shared" si="86"/>
        <v>2.6505550492499861</v>
      </c>
      <c r="AH145" s="5">
        <f t="shared" si="1292"/>
        <v>0</v>
      </c>
      <c r="AI145" s="5">
        <f t="shared" si="88"/>
        <v>415.01175995273644</v>
      </c>
      <c r="AJ145" s="5">
        <f t="shared" si="1293"/>
        <v>0</v>
      </c>
      <c r="AK145" s="5">
        <f t="shared" si="1294"/>
        <v>3.5999999999999997E-2</v>
      </c>
      <c r="AL145" s="5">
        <f t="shared" si="1275"/>
        <v>0</v>
      </c>
      <c r="AM145" s="5">
        <f t="shared" si="1276"/>
        <v>-15.70636407198819</v>
      </c>
      <c r="AN145" s="5">
        <f t="shared" si="1277"/>
        <v>0</v>
      </c>
      <c r="AO145" s="5">
        <f t="shared" si="1278"/>
        <v>1339.865828443752</v>
      </c>
      <c r="AP145" s="5">
        <f t="shared" si="1279"/>
        <v>0</v>
      </c>
      <c r="AQ145" s="5">
        <f t="shared" si="1280"/>
        <v>-5.0077155979526486E-3</v>
      </c>
      <c r="AR145" s="5">
        <f t="shared" si="1281"/>
        <v>0</v>
      </c>
      <c r="AS145" s="5">
        <f t="shared" si="1295"/>
        <v>-15.70636407198819</v>
      </c>
      <c r="AT145" s="5">
        <f t="shared" si="1296"/>
        <v>-2.9278156585781585</v>
      </c>
      <c r="AU145" s="5">
        <f t="shared" si="1297"/>
        <v>3334.3577391318358</v>
      </c>
      <c r="AV145" s="5">
        <f t="shared" si="1298"/>
        <v>3.6499999999999998E-4</v>
      </c>
      <c r="AW145" s="5">
        <f t="shared" si="1299"/>
        <v>-5.0077155979526486E-3</v>
      </c>
      <c r="AX145" s="5">
        <f t="shared" si="1300"/>
        <v>0</v>
      </c>
      <c r="AY145" s="5">
        <f t="shared" si="1301"/>
        <v>1.7847241807912244</v>
      </c>
      <c r="AZ145" s="5">
        <f t="shared" si="1302"/>
        <v>0.11</v>
      </c>
      <c r="BA145" s="5">
        <f t="shared" si="1303"/>
        <v>1.0629364460256356</v>
      </c>
      <c r="BB145" s="5">
        <f t="shared" si="1304"/>
        <v>0</v>
      </c>
      <c r="BC145" s="5">
        <f t="shared" si="1305"/>
        <v>-1.3451758145441374E-2</v>
      </c>
      <c r="BD145" s="5">
        <f t="shared" si="1306"/>
        <v>0</v>
      </c>
    </row>
    <row r="146" spans="1:56">
      <c r="A146" t="str">
        <f t="shared" ref="A146" si="1307">IF( H146="", CONCATENATE(G146,".",ROUND(AU146,0),".",C146),CONCATENATE(G146,"-",H146,".",ROUND(AU146,0),".",C146))</f>
        <v>SHUT-2.3335.T10SQS2</v>
      </c>
      <c r="B146" t="str">
        <f t="shared" ref="B146" si="1308">IF( H146&gt;0, CONCATENATE(D146,"_",F146,"_",G146,"-",H146),CONCATENATE(D146,"_",F146,"_",G146) )</f>
        <v>SQS2_XTD10_SHUT-2</v>
      </c>
      <c r="C146" s="43" t="s">
        <v>263</v>
      </c>
      <c r="D146" s="44" t="s">
        <v>265</v>
      </c>
      <c r="E146" s="44" t="s">
        <v>245</v>
      </c>
      <c r="F146" s="44" t="s">
        <v>245</v>
      </c>
      <c r="G146" s="44" t="s">
        <v>117</v>
      </c>
      <c r="H146" s="44">
        <v>2</v>
      </c>
      <c r="I146" s="43" t="s">
        <v>244</v>
      </c>
      <c r="J146" s="44" t="s">
        <v>42</v>
      </c>
      <c r="K146" s="44">
        <v>73</v>
      </c>
      <c r="L146" s="43" t="s">
        <v>244</v>
      </c>
      <c r="M146" s="35" t="s">
        <v>42</v>
      </c>
      <c r="N146" s="35" t="s">
        <v>42</v>
      </c>
      <c r="O146" s="5">
        <f t="shared" si="1282"/>
        <v>1.3371917829576014</v>
      </c>
      <c r="P146" s="5">
        <f t="shared" si="1283"/>
        <v>0</v>
      </c>
      <c r="Q146" s="5">
        <f t="shared" si="1284"/>
        <v>416.16947195459443</v>
      </c>
      <c r="R146" s="5">
        <f t="shared" ref="R146" si="1309">AD146</f>
        <v>0</v>
      </c>
      <c r="S146" s="5">
        <f t="shared" ref="S146" si="1310">AE146+0.018</f>
        <v>1.7999999999999999E-2</v>
      </c>
      <c r="T146" s="5">
        <f t="shared" ref="T146" si="1311">AF146</f>
        <v>0</v>
      </c>
      <c r="U146" s="41">
        <f t="shared" ref="U146" si="1312">AA146*COS(0.018)+(AC146-344.5)*SIN(0.018)</f>
        <v>1.3021917829576015</v>
      </c>
      <c r="V146" s="41">
        <f t="shared" ref="V146" si="1313">AB146</f>
        <v>0</v>
      </c>
      <c r="W146" s="41">
        <f t="shared" ref="W146" si="1314">-AA146*SIN(0.018)+(AC146-344.5)*COS(0.018)+344.5</f>
        <v>416.16947195459443</v>
      </c>
      <c r="X146" s="5">
        <f t="shared" ref="X146" si="1315">R146</f>
        <v>0</v>
      </c>
      <c r="Y146" s="5">
        <f t="shared" ref="Y146" si="1316">S146</f>
        <v>1.7999999999999999E-2</v>
      </c>
      <c r="Z146" s="41">
        <f t="shared" ref="Z146" si="1317">T146</f>
        <v>0</v>
      </c>
      <c r="AA146" s="38">
        <v>1.2E-2</v>
      </c>
      <c r="AB146" s="38">
        <v>0</v>
      </c>
      <c r="AC146" s="38">
        <v>416.18130000000002</v>
      </c>
      <c r="AD146" s="38">
        <v>0</v>
      </c>
      <c r="AE146" s="38">
        <v>0</v>
      </c>
      <c r="AF146" s="38">
        <v>0</v>
      </c>
      <c r="AG146" s="5">
        <f t="shared" ref="AG146" si="1318">U146*COS(0.018)+(W146-339)*SIN(0.018)</f>
        <v>2.6909563212555794</v>
      </c>
      <c r="AH146" s="5">
        <f t="shared" ref="AH146" si="1319">V146</f>
        <v>0</v>
      </c>
      <c r="AI146" s="5">
        <f t="shared" ref="AI146" si="1320">-U146*SIN(0.018)+(W146-339)*COS(0.018)+339</f>
        <v>416.13353265129007</v>
      </c>
      <c r="AJ146" s="5">
        <f t="shared" ref="AJ146" si="1321">R146</f>
        <v>0</v>
      </c>
      <c r="AK146" s="5">
        <f t="shared" ref="AK146" si="1322">S146+0.018</f>
        <v>3.5999999999999997E-2</v>
      </c>
      <c r="AL146" s="5">
        <f t="shared" ref="AL146" si="1323">T146</f>
        <v>0</v>
      </c>
      <c r="AM146" s="5">
        <f t="shared" ref="AM146" si="1324">O146*COS(-1.318245*PI()/180)+(Q146+115.9)*SIN(-1.318245*PI()/180)-4.8082</f>
        <v>-15.711985209253079</v>
      </c>
      <c r="AN146" s="5">
        <f t="shared" ref="AN146" si="1325">P146</f>
        <v>0</v>
      </c>
      <c r="AO146" s="5">
        <f t="shared" ref="AO146" si="1326">-O146*SIN(-1.318245*PI()/180)+(Q146+115.9)*COS(-1.318245*PI()/180)+809.0289</f>
        <v>1340.9883143691941</v>
      </c>
      <c r="AP146" s="5">
        <f t="shared" ref="AP146" si="1327">R146</f>
        <v>0</v>
      </c>
      <c r="AQ146" s="5">
        <f t="shared" ref="AQ146" si="1328">S146-1.318245*PI()/180</f>
        <v>-5.0077155979526486E-3</v>
      </c>
      <c r="AR146" s="5">
        <f t="shared" ref="AR146" si="1329">T146</f>
        <v>0</v>
      </c>
      <c r="AS146" s="5">
        <f t="shared" ref="AS146" si="1330">AM146</f>
        <v>-15.711985209253079</v>
      </c>
      <c r="AT146" s="5">
        <f t="shared" ref="AT146" si="1331">AN146*COS(0.02092*PI()/180)-AO146*SIN(0.02092*PI()/180)-2.4386</f>
        <v>-2.9282255038623672</v>
      </c>
      <c r="AU146" s="5">
        <f t="shared" ref="AU146" si="1332">AN146*SIN(0.02092*PI()/180)+AO146*COS(0.02092*PI()/180)+1994.492</f>
        <v>3335.4802249824561</v>
      </c>
      <c r="AV146" s="5">
        <f t="shared" ref="AV146" si="1333">AP146+0.000365</f>
        <v>3.6499999999999998E-4</v>
      </c>
      <c r="AW146" s="5">
        <f t="shared" ref="AW146" si="1334">AQ146</f>
        <v>-5.0077155979526486E-3</v>
      </c>
      <c r="AX146" s="5">
        <f t="shared" ref="AX146" si="1335">AR146</f>
        <v>0</v>
      </c>
      <c r="AY146" s="5">
        <f t="shared" ref="AY146" si="1336">(AM146+17.5)*COS(-0.483808*PI()/180)+(AO146-1338.818)*SIN(-0.483808*PI()/180)</f>
        <v>1.7696250376470612</v>
      </c>
      <c r="AZ146" s="5">
        <f t="shared" ref="AZ146" si="1337">AN146+0.11</f>
        <v>0.11</v>
      </c>
      <c r="BA146" s="5">
        <f t="shared" ref="BA146" si="1338">-(AM146+17.5)*SIN(-0.483808*PI()/180)+(AO146-1338.818)*COS(-0.483808*PI()/180)</f>
        <v>2.1853348894832538</v>
      </c>
      <c r="BB146" s="5">
        <f t="shared" ref="BB146" si="1339">AP146</f>
        <v>0</v>
      </c>
      <c r="BC146" s="5">
        <f t="shared" ref="BC146" si="1340">AQ146-0.483808*PI()/180</f>
        <v>-1.3451758145441374E-2</v>
      </c>
      <c r="BD146" s="5">
        <f t="shared" ref="BD146" si="1341">AR146</f>
        <v>0</v>
      </c>
    </row>
    <row r="147" spans="1:56">
      <c r="A147" t="str">
        <f t="shared" si="1274"/>
        <v>PIPE.3337.T10SQS2</v>
      </c>
      <c r="B147" t="str">
        <f t="shared" si="1244"/>
        <v>SQS2_XTD10_PIPE</v>
      </c>
      <c r="C147" s="43" t="s">
        <v>263</v>
      </c>
      <c r="D147" s="44" t="s">
        <v>265</v>
      </c>
      <c r="E147" s="44" t="s">
        <v>245</v>
      </c>
      <c r="F147" s="44" t="s">
        <v>245</v>
      </c>
      <c r="G147" s="44" t="s">
        <v>148</v>
      </c>
      <c r="H147" s="44"/>
      <c r="I147" s="43" t="s">
        <v>292</v>
      </c>
      <c r="J147" s="44" t="s">
        <v>42</v>
      </c>
      <c r="K147" s="44">
        <v>73</v>
      </c>
      <c r="L147" s="43" t="s">
        <v>292</v>
      </c>
      <c r="M147" s="35" t="s">
        <v>42</v>
      </c>
      <c r="N147" s="35" t="s">
        <v>42</v>
      </c>
      <c r="O147" s="5">
        <f t="shared" ref="O147:O148" si="1342">U147+0.035</f>
        <v>1.3591325981087961</v>
      </c>
      <c r="P147" s="5">
        <f t="shared" ref="P147:P148" si="1343">V147</f>
        <v>0</v>
      </c>
      <c r="Q147" s="5">
        <f t="shared" ref="Q147:Q148" si="1344">W147</f>
        <v>417.38827448192626</v>
      </c>
      <c r="R147" s="5">
        <f t="shared" si="1285"/>
        <v>0</v>
      </c>
      <c r="S147" s="5">
        <f t="shared" si="1286"/>
        <v>1.7999999999999999E-2</v>
      </c>
      <c r="T147" s="5">
        <f t="shared" si="1287"/>
        <v>0</v>
      </c>
      <c r="U147" s="41">
        <f t="shared" si="1251"/>
        <v>1.3241325981087961</v>
      </c>
      <c r="V147" s="41">
        <f t="shared" si="1288"/>
        <v>0</v>
      </c>
      <c r="W147" s="41">
        <f t="shared" si="1253"/>
        <v>417.38827448192626</v>
      </c>
      <c r="X147" s="5">
        <f t="shared" si="1289"/>
        <v>0</v>
      </c>
      <c r="Y147" s="5">
        <f t="shared" si="1290"/>
        <v>1.7999999999999999E-2</v>
      </c>
      <c r="Z147" s="41">
        <f t="shared" si="1291"/>
        <v>0</v>
      </c>
      <c r="AA147" s="38">
        <v>1.2E-2</v>
      </c>
      <c r="AB147" s="38">
        <v>0</v>
      </c>
      <c r="AC147" s="38">
        <f>417.5563-0.156</f>
        <v>417.40030000000002</v>
      </c>
      <c r="AD147" s="38">
        <v>0</v>
      </c>
      <c r="AE147" s="38">
        <v>0</v>
      </c>
      <c r="AF147" s="38">
        <v>0</v>
      </c>
      <c r="AG147" s="5">
        <f t="shared" ref="AG147:AG148" si="1345">U147*COS(0.018)+(W147-339)*SIN(0.018)</f>
        <v>2.7348308429257955</v>
      </c>
      <c r="AH147" s="5">
        <f t="shared" si="1292"/>
        <v>0</v>
      </c>
      <c r="AI147" s="5">
        <f t="shared" ref="AI147:AI148" si="1346">-U147*SIN(0.018)+(W147-339)*COS(0.018)+339</f>
        <v>417.35174282459684</v>
      </c>
      <c r="AJ147" s="5">
        <f t="shared" si="1293"/>
        <v>0</v>
      </c>
      <c r="AK147" s="5">
        <f t="shared" si="1294"/>
        <v>3.5999999999999997E-2</v>
      </c>
      <c r="AL147" s="5">
        <f t="shared" si="1275"/>
        <v>0</v>
      </c>
      <c r="AM147" s="5">
        <f t="shared" si="1276"/>
        <v>-15.718089589053434</v>
      </c>
      <c r="AN147" s="5">
        <f t="shared" si="1277"/>
        <v>0</v>
      </c>
      <c r="AO147" s="5">
        <f t="shared" si="1278"/>
        <v>1342.207299084663</v>
      </c>
      <c r="AP147" s="5">
        <f t="shared" si="1279"/>
        <v>0</v>
      </c>
      <c r="AQ147" s="5">
        <f t="shared" si="1280"/>
        <v>-5.0077155979526486E-3</v>
      </c>
      <c r="AR147" s="5">
        <f t="shared" si="1281"/>
        <v>0</v>
      </c>
      <c r="AS147" s="5">
        <f t="shared" si="1295"/>
        <v>-15.718089589053434</v>
      </c>
      <c r="AT147" s="5">
        <f t="shared" si="1296"/>
        <v>-2.9286705830618773</v>
      </c>
      <c r="AU147" s="5">
        <f t="shared" si="1297"/>
        <v>3336.6992096166705</v>
      </c>
      <c r="AV147" s="5">
        <f t="shared" si="1298"/>
        <v>3.6499999999999998E-4</v>
      </c>
      <c r="AW147" s="5">
        <f t="shared" si="1299"/>
        <v>-5.0077155979526486E-3</v>
      </c>
      <c r="AX147" s="5">
        <f t="shared" si="1300"/>
        <v>0</v>
      </c>
      <c r="AY147" s="5">
        <f t="shared" si="1301"/>
        <v>1.7532278389898379</v>
      </c>
      <c r="AZ147" s="5">
        <f t="shared" si="1302"/>
        <v>0.11</v>
      </c>
      <c r="BA147" s="5">
        <f t="shared" si="1303"/>
        <v>3.4042246022447009</v>
      </c>
      <c r="BB147" s="5">
        <f t="shared" si="1304"/>
        <v>0</v>
      </c>
      <c r="BC147" s="5">
        <f t="shared" si="1305"/>
        <v>-1.3451758145441374E-2</v>
      </c>
      <c r="BD147" s="5">
        <f t="shared" si="1306"/>
        <v>0</v>
      </c>
    </row>
    <row r="148" spans="1:56">
      <c r="A148" s="10" t="str">
        <f t="shared" si="1274"/>
        <v>PIPE.3338.SQS2</v>
      </c>
      <c r="B148" s="20" t="str">
        <f t="shared" si="1244"/>
        <v>SQS2_XTD10_PIPE</v>
      </c>
      <c r="C148" s="47" t="s">
        <v>265</v>
      </c>
      <c r="D148" s="48" t="s">
        <v>265</v>
      </c>
      <c r="E148" s="48" t="s">
        <v>245</v>
      </c>
      <c r="F148" s="48" t="s">
        <v>245</v>
      </c>
      <c r="G148" s="48" t="s">
        <v>148</v>
      </c>
      <c r="H148" s="48"/>
      <c r="I148" s="47" t="s">
        <v>293</v>
      </c>
      <c r="J148" s="48" t="s">
        <v>42</v>
      </c>
      <c r="K148" s="48">
        <v>73</v>
      </c>
      <c r="L148" s="47" t="s">
        <v>293</v>
      </c>
      <c r="M148" s="37" t="s">
        <v>42</v>
      </c>
      <c r="N148" s="37" t="s">
        <v>42</v>
      </c>
      <c r="O148" s="39">
        <f t="shared" si="1342"/>
        <v>1.3809474200638803</v>
      </c>
      <c r="P148" s="39">
        <f t="shared" si="1343"/>
        <v>0</v>
      </c>
      <c r="Q148" s="39">
        <f t="shared" si="1344"/>
        <v>418.60007814322751</v>
      </c>
      <c r="R148" s="39">
        <f t="shared" si="1285"/>
        <v>0</v>
      </c>
      <c r="S148" s="39">
        <f t="shared" si="1286"/>
        <v>1.7999999999999999E-2</v>
      </c>
      <c r="T148" s="39">
        <f t="shared" si="1287"/>
        <v>0</v>
      </c>
      <c r="U148" s="42">
        <f t="shared" si="1251"/>
        <v>1.3459474200638804</v>
      </c>
      <c r="V148" s="42">
        <f t="shared" si="1288"/>
        <v>0</v>
      </c>
      <c r="W148" s="42">
        <f t="shared" si="1253"/>
        <v>418.60007814322751</v>
      </c>
      <c r="X148" s="39">
        <f t="shared" si="1289"/>
        <v>0</v>
      </c>
      <c r="Y148" s="39">
        <f t="shared" si="1290"/>
        <v>1.7999999999999999E-2</v>
      </c>
      <c r="Z148" s="42">
        <f t="shared" si="1291"/>
        <v>0</v>
      </c>
      <c r="AA148" s="38">
        <v>1.2E-2</v>
      </c>
      <c r="AB148" s="38">
        <v>0</v>
      </c>
      <c r="AC148" s="38">
        <f>418.5563+0.056</f>
        <v>418.6123</v>
      </c>
      <c r="AD148" s="38">
        <v>0</v>
      </c>
      <c r="AE148" s="38">
        <v>0</v>
      </c>
      <c r="AF148" s="38">
        <v>0</v>
      </c>
      <c r="AG148" s="39">
        <f t="shared" si="1345"/>
        <v>2.7784534190244852</v>
      </c>
      <c r="AH148" s="39">
        <f t="shared" si="1292"/>
        <v>0</v>
      </c>
      <c r="AI148" s="39">
        <f t="shared" si="1346"/>
        <v>418.56295753341385</v>
      </c>
      <c r="AJ148" s="39">
        <f t="shared" si="1293"/>
        <v>0</v>
      </c>
      <c r="AK148" s="39">
        <f t="shared" si="1294"/>
        <v>3.5999999999999997E-2</v>
      </c>
      <c r="AL148" s="39">
        <f t="shared" si="1275"/>
        <v>0</v>
      </c>
      <c r="AM148" s="39">
        <f t="shared" si="1276"/>
        <v>-15.724158914991111</v>
      </c>
      <c r="AN148" s="39">
        <f t="shared" si="1277"/>
        <v>0</v>
      </c>
      <c r="AO148" s="39">
        <f t="shared" si="1278"/>
        <v>1343.4192838879021</v>
      </c>
      <c r="AP148" s="39">
        <f t="shared" si="1279"/>
        <v>0</v>
      </c>
      <c r="AQ148" s="39">
        <f t="shared" si="1280"/>
        <v>-5.0077155979526486E-3</v>
      </c>
      <c r="AR148" s="39">
        <f t="shared" si="1281"/>
        <v>0</v>
      </c>
      <c r="AS148" s="39">
        <f t="shared" si="1295"/>
        <v>-15.724158914991111</v>
      </c>
      <c r="AT148" s="39">
        <f t="shared" si="1296"/>
        <v>-2.9291131064333347</v>
      </c>
      <c r="AU148" s="39">
        <f t="shared" si="1297"/>
        <v>3337.9111943391222</v>
      </c>
      <c r="AV148" s="39">
        <f t="shared" si="1298"/>
        <v>3.6499999999999998E-4</v>
      </c>
      <c r="AW148" s="39">
        <f t="shared" si="1299"/>
        <v>-5.0077155979526486E-3</v>
      </c>
      <c r="AX148" s="39">
        <f t="shared" si="1300"/>
        <v>0</v>
      </c>
      <c r="AY148" s="39">
        <f t="shared" si="1301"/>
        <v>1.7369247997998838</v>
      </c>
      <c r="AZ148" s="39">
        <f t="shared" si="1302"/>
        <v>0.11</v>
      </c>
      <c r="BA148" s="39">
        <f t="shared" si="1303"/>
        <v>4.6161149483210879</v>
      </c>
      <c r="BB148" s="39">
        <f t="shared" si="1304"/>
        <v>0</v>
      </c>
      <c r="BC148" s="39">
        <f t="shared" si="1305"/>
        <v>-1.3451758145441374E-2</v>
      </c>
      <c r="BD148" s="39">
        <f t="shared" si="1306"/>
        <v>0</v>
      </c>
    </row>
    <row r="149" spans="1:56">
      <c r="A149" s="55" t="str">
        <f t="shared" si="1274"/>
        <v>PIPE.3270.T10SCS</v>
      </c>
      <c r="B149" t="str">
        <f t="shared" ref="B149" si="1347">IF( H149&gt;0, CONCATENATE(D149,"_",F149,"_",G149,"-",H149),CONCATENATE(D149,"_",F149,"_",G149) )</f>
        <v>SCS_XTD10_PIPE</v>
      </c>
      <c r="C149" s="43" t="s">
        <v>257</v>
      </c>
      <c r="D149" s="44" t="s">
        <v>266</v>
      </c>
      <c r="E149" s="44" t="s">
        <v>245</v>
      </c>
      <c r="F149" s="44" t="s">
        <v>245</v>
      </c>
      <c r="G149" s="44" t="s">
        <v>148</v>
      </c>
      <c r="H149" s="44"/>
      <c r="I149" s="43" t="s">
        <v>276</v>
      </c>
      <c r="J149" s="44" t="s">
        <v>42</v>
      </c>
      <c r="K149" s="44">
        <v>73</v>
      </c>
      <c r="L149" s="43"/>
      <c r="M149" s="35" t="s">
        <v>42</v>
      </c>
      <c r="N149" s="35" t="s">
        <v>42</v>
      </c>
      <c r="O149" s="5">
        <f t="shared" ref="O149" si="1348">U149+0.035</f>
        <v>-0.16415032549923228</v>
      </c>
      <c r="P149" s="5">
        <f t="shared" ref="P149" si="1349">V149</f>
        <v>5.0000000000000001E-3</v>
      </c>
      <c r="Q149" s="5">
        <f t="shared" ref="Q149" si="1350">W149</f>
        <v>350.6182976011055</v>
      </c>
      <c r="R149" s="5">
        <f t="shared" ref="R149" si="1351">AJ149</f>
        <v>0</v>
      </c>
      <c r="S149" s="5">
        <f t="shared" ref="S149" si="1352">AK149-0.018</f>
        <v>-1.7999999999999999E-2</v>
      </c>
      <c r="T149" s="5">
        <f t="shared" ref="T149" si="1353">AL149</f>
        <v>0</v>
      </c>
      <c r="U149" s="41">
        <f t="shared" ref="U149:U192" si="1354">AG149*COS(-0.018)+(AI149-339)*SIN(-0.018)</f>
        <v>-0.19915032549923228</v>
      </c>
      <c r="V149" s="41">
        <f t="shared" ref="V149" si="1355">AH149</f>
        <v>5.0000000000000001E-3</v>
      </c>
      <c r="W149" s="41">
        <f t="shared" ref="W149:W192" si="1356">-AG149*SIN(-0.018)+(AI149-339)*COS(-0.018)+339</f>
        <v>350.6182976011055</v>
      </c>
      <c r="X149" s="5">
        <f t="shared" ref="X149" si="1357">R149</f>
        <v>0</v>
      </c>
      <c r="Y149" s="5">
        <f t="shared" ref="Y149" si="1358">S149</f>
        <v>-1.7999999999999999E-2</v>
      </c>
      <c r="Z149" s="41">
        <f t="shared" ref="Z149" si="1359">T149</f>
        <v>0</v>
      </c>
      <c r="AA149" s="5">
        <f t="shared" ref="AA149:AA205" si="1360">U149*COS(-0.018)+(W149-344.5)*SIN(-0.018)</f>
        <v>-0.30924147394854662</v>
      </c>
      <c r="AB149" s="5">
        <f t="shared" ref="AB149" si="1361">V149</f>
        <v>5.0000000000000001E-3</v>
      </c>
      <c r="AC149" s="5">
        <f t="shared" ref="AC149:AC205" si="1362">-U149*SIN(-0.018)+(W149-344.5)*COS(0.018)+344.5</f>
        <v>350.61372195136727</v>
      </c>
      <c r="AD149" s="5">
        <f t="shared" ref="AD149" si="1363">R149</f>
        <v>0</v>
      </c>
      <c r="AE149" s="5">
        <f t="shared" ref="AE149" si="1364">S149-0.018</f>
        <v>-3.5999999999999997E-2</v>
      </c>
      <c r="AF149" s="5">
        <f t="shared" ref="AF149" si="1365">T149</f>
        <v>0</v>
      </c>
      <c r="AG149" s="40">
        <v>0.01</v>
      </c>
      <c r="AH149" s="40">
        <v>5.0000000000000001E-3</v>
      </c>
      <c r="AI149" s="40">
        <v>350.62</v>
      </c>
      <c r="AJ149" s="40">
        <v>0</v>
      </c>
      <c r="AK149" s="40">
        <v>0</v>
      </c>
      <c r="AL149" s="40">
        <v>0</v>
      </c>
      <c r="AM149" s="5">
        <f t="shared" si="1276"/>
        <v>-15.704880244298003</v>
      </c>
      <c r="AN149" s="5">
        <f t="shared" si="1277"/>
        <v>5.0000000000000001E-3</v>
      </c>
      <c r="AO149" s="5">
        <f t="shared" si="1278"/>
        <v>1275.4199497657696</v>
      </c>
      <c r="AP149" s="5">
        <f t="shared" si="1279"/>
        <v>0</v>
      </c>
      <c r="AQ149" s="5">
        <f t="shared" si="1280"/>
        <v>-4.1007715597952646E-2</v>
      </c>
      <c r="AR149" s="5">
        <f t="shared" si="1281"/>
        <v>0</v>
      </c>
      <c r="AS149" s="5">
        <f t="shared" ref="AS149" si="1366">AM149</f>
        <v>-15.704880244298003</v>
      </c>
      <c r="AT149" s="5">
        <f t="shared" ref="AT149" si="1367">AN149*COS(0.02092*PI()/180)-AO149*SIN(0.02092*PI()/180)-2.4386</f>
        <v>-2.8992849946383541</v>
      </c>
      <c r="AU149" s="5">
        <f t="shared" ref="AU149" si="1368">AN149*SIN(0.02092*PI()/180)+AO149*COS(0.02092*PI()/180)+1994.492</f>
        <v>3269.9118665752599</v>
      </c>
      <c r="AV149" s="5">
        <f t="shared" ref="AV149" si="1369">AP149+0.000365</f>
        <v>3.6499999999999998E-4</v>
      </c>
      <c r="AW149" s="5">
        <f t="shared" ref="AW149" si="1370">AQ149</f>
        <v>-4.1007715597952646E-2</v>
      </c>
      <c r="AX149" s="5">
        <f t="shared" ref="AX149" si="1371">AR149</f>
        <v>0</v>
      </c>
      <c r="AY149" s="5">
        <f t="shared" ref="AY149" si="1372">(AM149+17.5)*COS(-0.483808*PI()/180)+(AO149-1338.818)*SIN(-0.483808*PI()/180)</f>
        <v>2.3303852302871295</v>
      </c>
      <c r="AZ149" s="5">
        <f t="shared" ref="AZ149" si="1373">AN149+0.11</f>
        <v>0.115</v>
      </c>
      <c r="BA149" s="5">
        <f t="shared" ref="BA149" si="1374">-(AM149+17.5)*SIN(-0.483808*PI()/180)+(AO149-1338.818)*COS(-0.483808*PI()/180)</f>
        <v>-63.380632160919383</v>
      </c>
      <c r="BB149" s="5">
        <f t="shared" ref="BB149" si="1375">AP149</f>
        <v>0</v>
      </c>
      <c r="BC149" s="5">
        <f t="shared" ref="BC149" si="1376">AQ149-0.483808*PI()/180</f>
        <v>-4.9451758145441373E-2</v>
      </c>
      <c r="BD149" s="5">
        <f t="shared" ref="BD149" si="1377">AR149</f>
        <v>0</v>
      </c>
    </row>
    <row r="150" spans="1:56">
      <c r="A150" s="55" t="str">
        <f t="shared" si="1274"/>
        <v>PIPE.3275.T10SCS</v>
      </c>
      <c r="B150" t="str">
        <f t="shared" ref="B150:B154" si="1378">IF( H150&gt;0, CONCATENATE(D150,"_",F150,"_",G150,"-",H150),CONCATENATE(D150,"_",F150,"_",G150) )</f>
        <v>SCS_XTD10_PIPE</v>
      </c>
      <c r="C150" s="43" t="s">
        <v>257</v>
      </c>
      <c r="D150" s="44" t="s">
        <v>266</v>
      </c>
      <c r="E150" s="44" t="s">
        <v>245</v>
      </c>
      <c r="F150" s="44" t="s">
        <v>245</v>
      </c>
      <c r="G150" s="44" t="s">
        <v>148</v>
      </c>
      <c r="H150" s="44"/>
      <c r="I150" s="43" t="s">
        <v>277</v>
      </c>
      <c r="J150" s="44" t="s">
        <v>42</v>
      </c>
      <c r="K150" s="44">
        <v>73</v>
      </c>
      <c r="L150" s="43"/>
      <c r="M150" s="35" t="s">
        <v>42</v>
      </c>
      <c r="N150" s="35" t="s">
        <v>42</v>
      </c>
      <c r="O150" s="5">
        <f t="shared" ref="O150:O154" si="1379">U150+0.035</f>
        <v>-0.24694585437166552</v>
      </c>
      <c r="P150" s="5">
        <f t="shared" ref="P150:P154" si="1380">V150</f>
        <v>5.0000000000000001E-3</v>
      </c>
      <c r="Q150" s="5">
        <f t="shared" ref="Q150:Q154" si="1381">W150</f>
        <v>355.21755242122572</v>
      </c>
      <c r="R150" s="5">
        <f t="shared" ref="R150:R154" si="1382">AJ150</f>
        <v>0</v>
      </c>
      <c r="S150" s="5">
        <f t="shared" ref="S150:S154" si="1383">AK150-0.018</f>
        <v>-1.7999999999999999E-2</v>
      </c>
      <c r="T150" s="5">
        <f t="shared" ref="T150:T154" si="1384">AL150</f>
        <v>0</v>
      </c>
      <c r="U150" s="41">
        <f t="shared" si="1354"/>
        <v>-0.28194585437166553</v>
      </c>
      <c r="V150" s="41">
        <f t="shared" ref="V150:V154" si="1385">AH150</f>
        <v>5.0000000000000001E-3</v>
      </c>
      <c r="W150" s="41">
        <f t="shared" si="1356"/>
        <v>355.21755242122572</v>
      </c>
      <c r="X150" s="5">
        <f t="shared" ref="X150:X154" si="1386">R150</f>
        <v>0</v>
      </c>
      <c r="Y150" s="5">
        <f t="shared" ref="Y150:Y154" si="1387">S150</f>
        <v>-1.7999999999999999E-2</v>
      </c>
      <c r="Z150" s="41">
        <f t="shared" ref="Z150:Z154" si="1388">T150</f>
        <v>0</v>
      </c>
      <c r="AA150" s="5">
        <f t="shared" si="1360"/>
        <v>-0.47480570666634625</v>
      </c>
      <c r="AB150" s="5">
        <f t="shared" ref="AB150:AB154" si="1389">V150</f>
        <v>5.0000000000000001E-3</v>
      </c>
      <c r="AC150" s="5">
        <f t="shared" si="1362"/>
        <v>355.21074147327977</v>
      </c>
      <c r="AD150" s="5">
        <f t="shared" ref="AD150:AD154" si="1390">R150</f>
        <v>0</v>
      </c>
      <c r="AE150" s="5">
        <f t="shared" ref="AE150:AE154" si="1391">S150-0.018</f>
        <v>-3.5999999999999997E-2</v>
      </c>
      <c r="AF150" s="5">
        <f t="shared" ref="AF150:AF154" si="1392">T150</f>
        <v>0</v>
      </c>
      <c r="AG150" s="38">
        <v>0.01</v>
      </c>
      <c r="AH150" s="38">
        <v>5.0000000000000001E-3</v>
      </c>
      <c r="AI150" s="38">
        <v>355.22</v>
      </c>
      <c r="AJ150" s="38">
        <v>0</v>
      </c>
      <c r="AK150" s="38">
        <v>0</v>
      </c>
      <c r="AL150" s="38">
        <v>0</v>
      </c>
      <c r="AM150" s="5">
        <f t="shared" si="1276"/>
        <v>-15.893462871223981</v>
      </c>
      <c r="AN150" s="5">
        <f t="shared" si="1277"/>
        <v>5.0000000000000001E-3</v>
      </c>
      <c r="AO150" s="5">
        <f t="shared" si="1278"/>
        <v>1280.0160825524524</v>
      </c>
      <c r="AP150" s="5">
        <f t="shared" si="1279"/>
        <v>0</v>
      </c>
      <c r="AQ150" s="5">
        <f t="shared" si="1280"/>
        <v>-4.1007715597952646E-2</v>
      </c>
      <c r="AR150" s="5">
        <f t="shared" si="1281"/>
        <v>0</v>
      </c>
      <c r="AS150" s="5">
        <f t="shared" ref="AS150:AS154" si="1393">AM150</f>
        <v>-15.893462871223981</v>
      </c>
      <c r="AT150" s="5">
        <f t="shared" ref="AT150:AT154" si="1394">AN150*COS(0.02092*PI()/180)-AO150*SIN(0.02092*PI()/180)-2.4386</f>
        <v>-2.9009631478387838</v>
      </c>
      <c r="AU150" s="5">
        <f t="shared" ref="AU150:AU154" si="1395">AN150*SIN(0.02092*PI()/180)+AO150*COS(0.02092*PI()/180)+1994.492</f>
        <v>3274.5079990555769</v>
      </c>
      <c r="AV150" s="5">
        <f t="shared" ref="AV150:AV154" si="1396">AP150+0.000365</f>
        <v>3.6499999999999998E-4</v>
      </c>
      <c r="AW150" s="5">
        <f t="shared" ref="AW150:AW154" si="1397">AQ150</f>
        <v>-4.1007715597952646E-2</v>
      </c>
      <c r="AX150" s="5">
        <f t="shared" ref="AX150:AX154" si="1398">AR150</f>
        <v>0</v>
      </c>
      <c r="AY150" s="5">
        <f t="shared" ref="AY150:AY154" si="1399">(AM150+17.5)*COS(-0.483808*PI()/180)+(AO150-1338.818)*SIN(-0.483808*PI()/180)</f>
        <v>2.1029998468638782</v>
      </c>
      <c r="AZ150" s="5">
        <f t="shared" ref="AZ150:AZ154" si="1400">AN150+0.11</f>
        <v>0.115</v>
      </c>
      <c r="BA150" s="5">
        <f t="shared" ref="BA150:BA154" si="1401">-(AM150+17.5)*SIN(-0.483808*PI()/180)+(AO150-1338.818)*COS(-0.483808*PI()/180)</f>
        <v>-58.786255610460728</v>
      </c>
      <c r="BB150" s="5">
        <f t="shared" ref="BB150:BB154" si="1402">AP150</f>
        <v>0</v>
      </c>
      <c r="BC150" s="5">
        <f t="shared" ref="BC150:BC154" si="1403">AQ150-0.483808*PI()/180</f>
        <v>-4.9451758145441373E-2</v>
      </c>
      <c r="BD150" s="5">
        <f t="shared" ref="BD150:BD154" si="1404">AR150</f>
        <v>0</v>
      </c>
    </row>
    <row r="151" spans="1:56">
      <c r="A151" s="55" t="str">
        <f t="shared" si="1274"/>
        <v>PIPE.3276.T10SCS</v>
      </c>
      <c r="B151" t="str">
        <f t="shared" ref="B151" si="1405">IF( H151&gt;0, CONCATENATE(D151,"_",F151,"_",G151,"-",H151),CONCATENATE(D151,"_",F151,"_",G151) )</f>
        <v>SCS_XTD10_PIPE</v>
      </c>
      <c r="C151" s="43" t="s">
        <v>257</v>
      </c>
      <c r="D151" s="44" t="s">
        <v>266</v>
      </c>
      <c r="E151" s="44" t="s">
        <v>245</v>
      </c>
      <c r="F151" s="44" t="s">
        <v>245</v>
      </c>
      <c r="G151" s="44" t="s">
        <v>148</v>
      </c>
      <c r="H151" s="44"/>
      <c r="I151" s="43" t="s">
        <v>278</v>
      </c>
      <c r="J151" s="44" t="s">
        <v>42</v>
      </c>
      <c r="K151" s="44">
        <v>73</v>
      </c>
      <c r="L151" s="43"/>
      <c r="M151" s="35" t="s">
        <v>42</v>
      </c>
      <c r="N151" s="35" t="s">
        <v>42</v>
      </c>
      <c r="O151" s="5">
        <f t="shared" ref="O151" si="1406">U151+0.035</f>
        <v>-0.27214449359370996</v>
      </c>
      <c r="P151" s="5">
        <f t="shared" ref="P151" si="1407">V151</f>
        <v>5.0000000000000001E-3</v>
      </c>
      <c r="Q151" s="5">
        <f t="shared" ref="Q151" si="1408">W151</f>
        <v>356.6173256273492</v>
      </c>
      <c r="R151" s="5">
        <f t="shared" ref="R151" si="1409">AJ151</f>
        <v>0</v>
      </c>
      <c r="S151" s="5">
        <f t="shared" ref="S151" si="1410">AK151-0.018</f>
        <v>-1.7999999999999999E-2</v>
      </c>
      <c r="T151" s="5">
        <f t="shared" ref="T151" si="1411">AL151</f>
        <v>0</v>
      </c>
      <c r="U151" s="41">
        <f t="shared" si="1354"/>
        <v>-0.30714449359370993</v>
      </c>
      <c r="V151" s="41">
        <f t="shared" ref="V151" si="1412">AH151</f>
        <v>5.0000000000000001E-3</v>
      </c>
      <c r="W151" s="41">
        <f t="shared" si="1356"/>
        <v>356.6173256273492</v>
      </c>
      <c r="X151" s="5">
        <f t="shared" ref="X151" si="1413">R151</f>
        <v>0</v>
      </c>
      <c r="Y151" s="5">
        <f t="shared" ref="Y151" si="1414">S151</f>
        <v>-1.7999999999999999E-2</v>
      </c>
      <c r="Z151" s="41">
        <f t="shared" ref="Z151" si="1415">T151</f>
        <v>0</v>
      </c>
      <c r="AA151" s="5">
        <f t="shared" si="1360"/>
        <v>-0.52519482097176184</v>
      </c>
      <c r="AB151" s="5">
        <f t="shared" ref="AB151" si="1416">V151</f>
        <v>5.0000000000000001E-3</v>
      </c>
      <c r="AC151" s="5">
        <f t="shared" si="1362"/>
        <v>356.6098343712531</v>
      </c>
      <c r="AD151" s="5">
        <f t="shared" ref="AD151" si="1417">R151</f>
        <v>0</v>
      </c>
      <c r="AE151" s="5">
        <f t="shared" ref="AE151" si="1418">S151-0.018</f>
        <v>-3.5999999999999997E-2</v>
      </c>
      <c r="AF151" s="5">
        <f t="shared" ref="AF151" si="1419">T151</f>
        <v>0</v>
      </c>
      <c r="AG151" s="38">
        <v>0.01</v>
      </c>
      <c r="AH151" s="38">
        <v>5.0000000000000001E-3</v>
      </c>
      <c r="AI151" s="38">
        <v>356.62</v>
      </c>
      <c r="AJ151" s="38">
        <v>0</v>
      </c>
      <c r="AK151" s="38">
        <v>0</v>
      </c>
      <c r="AL151" s="38">
        <v>0</v>
      </c>
      <c r="AM151" s="5">
        <f t="shared" si="1276"/>
        <v>-15.95085758376667</v>
      </c>
      <c r="AN151" s="5">
        <f t="shared" si="1277"/>
        <v>5.0000000000000001E-3</v>
      </c>
      <c r="AO151" s="5">
        <f t="shared" si="1278"/>
        <v>1281.4149055744865</v>
      </c>
      <c r="AP151" s="5">
        <f t="shared" si="1279"/>
        <v>0</v>
      </c>
      <c r="AQ151" s="5">
        <f t="shared" si="1280"/>
        <v>-4.1007715597952646E-2</v>
      </c>
      <c r="AR151" s="5">
        <f t="shared" si="1281"/>
        <v>0</v>
      </c>
      <c r="AS151" s="5">
        <f t="shared" ref="AS151" si="1420">AM151</f>
        <v>-15.95085758376667</v>
      </c>
      <c r="AT151" s="5">
        <f t="shared" ref="AT151" si="1421">AN151*COS(0.02092*PI()/180)-AO151*SIN(0.02092*PI()/180)-2.4386</f>
        <v>-2.9014738901171757</v>
      </c>
      <c r="AU151" s="5">
        <f t="shared" ref="AU151" si="1422">AN151*SIN(0.02092*PI()/180)+AO151*COS(0.02092*PI()/180)+1994.492</f>
        <v>3275.9068219843689</v>
      </c>
      <c r="AV151" s="5">
        <f t="shared" ref="AV151" si="1423">AP151+0.000365</f>
        <v>3.6499999999999998E-4</v>
      </c>
      <c r="AW151" s="5">
        <f t="shared" ref="AW151" si="1424">AQ151</f>
        <v>-4.1007715597952646E-2</v>
      </c>
      <c r="AX151" s="5">
        <f t="shared" ref="AX151" si="1425">AR151</f>
        <v>0</v>
      </c>
      <c r="AY151" s="5">
        <f t="shared" ref="AY151" si="1426">(AM151+17.5)*COS(-0.483808*PI()/180)+(AO151-1338.818)*SIN(-0.483808*PI()/180)</f>
        <v>2.0337955997350616</v>
      </c>
      <c r="AZ151" s="5">
        <f t="shared" ref="AZ151" si="1427">AN151+0.11</f>
        <v>0.115</v>
      </c>
      <c r="BA151" s="5">
        <f t="shared" ref="BA151" si="1428">-(AM151+17.5)*SIN(-0.483808*PI()/180)+(AO151-1338.818)*COS(-0.483808*PI()/180)</f>
        <v>-57.387967095103548</v>
      </c>
      <c r="BB151" s="5">
        <f t="shared" ref="BB151" si="1429">AP151</f>
        <v>0</v>
      </c>
      <c r="BC151" s="5">
        <f t="shared" ref="BC151" si="1430">AQ151-0.483808*PI()/180</f>
        <v>-4.9451758145441373E-2</v>
      </c>
      <c r="BD151" s="5">
        <f t="shared" ref="BD151" si="1431">AR151</f>
        <v>0</v>
      </c>
    </row>
    <row r="152" spans="1:56">
      <c r="A152" s="55" t="str">
        <f t="shared" si="1274"/>
        <v>PIPE.3281.T10SCS</v>
      </c>
      <c r="B152" t="str">
        <f t="shared" si="1378"/>
        <v>SCS_XTD10_PIPE</v>
      </c>
      <c r="C152" s="43" t="s">
        <v>257</v>
      </c>
      <c r="D152" s="44" t="s">
        <v>266</v>
      </c>
      <c r="E152" s="44" t="s">
        <v>245</v>
      </c>
      <c r="F152" s="44" t="s">
        <v>245</v>
      </c>
      <c r="G152" s="44" t="s">
        <v>148</v>
      </c>
      <c r="H152" s="44"/>
      <c r="I152" s="43" t="s">
        <v>279</v>
      </c>
      <c r="J152" s="44" t="s">
        <v>42</v>
      </c>
      <c r="K152" s="44">
        <v>73</v>
      </c>
      <c r="L152" s="43"/>
      <c r="M152" s="35" t="s">
        <v>42</v>
      </c>
      <c r="N152" s="35" t="s">
        <v>42</v>
      </c>
      <c r="O152" s="5">
        <f t="shared" si="1379"/>
        <v>-0.3549400224661432</v>
      </c>
      <c r="P152" s="5">
        <f t="shared" si="1380"/>
        <v>5.0000000000000001E-3</v>
      </c>
      <c r="Q152" s="5">
        <f t="shared" si="1381"/>
        <v>361.21658044746943</v>
      </c>
      <c r="R152" s="5">
        <f t="shared" si="1382"/>
        <v>0</v>
      </c>
      <c r="S152" s="5">
        <f t="shared" si="1383"/>
        <v>-1.7999999999999999E-2</v>
      </c>
      <c r="T152" s="5">
        <f t="shared" si="1384"/>
        <v>0</v>
      </c>
      <c r="U152" s="41">
        <f t="shared" si="1354"/>
        <v>-0.38994002246614318</v>
      </c>
      <c r="V152" s="41">
        <f t="shared" si="1385"/>
        <v>5.0000000000000001E-3</v>
      </c>
      <c r="W152" s="41">
        <f t="shared" si="1356"/>
        <v>361.21658044746943</v>
      </c>
      <c r="X152" s="5">
        <f t="shared" si="1386"/>
        <v>0</v>
      </c>
      <c r="Y152" s="5">
        <f t="shared" si="1387"/>
        <v>-1.7999999999999999E-2</v>
      </c>
      <c r="Z152" s="41">
        <f t="shared" si="1388"/>
        <v>0</v>
      </c>
      <c r="AA152" s="5">
        <f t="shared" si="1360"/>
        <v>-0.69075905368956159</v>
      </c>
      <c r="AB152" s="5">
        <f t="shared" si="1389"/>
        <v>5.0000000000000001E-3</v>
      </c>
      <c r="AC152" s="5">
        <f t="shared" si="1362"/>
        <v>361.20685389316566</v>
      </c>
      <c r="AD152" s="5">
        <f t="shared" si="1390"/>
        <v>0</v>
      </c>
      <c r="AE152" s="5">
        <f t="shared" si="1391"/>
        <v>-3.5999999999999997E-2</v>
      </c>
      <c r="AF152" s="5">
        <f t="shared" si="1392"/>
        <v>0</v>
      </c>
      <c r="AG152" s="38">
        <v>0.01</v>
      </c>
      <c r="AH152" s="38">
        <v>5.0000000000000001E-3</v>
      </c>
      <c r="AI152" s="38">
        <v>361.22</v>
      </c>
      <c r="AJ152" s="38">
        <v>0</v>
      </c>
      <c r="AK152" s="38">
        <v>0</v>
      </c>
      <c r="AL152" s="38">
        <v>0</v>
      </c>
      <c r="AM152" s="5">
        <f t="shared" si="1276"/>
        <v>-16.139440210692644</v>
      </c>
      <c r="AN152" s="5">
        <f t="shared" si="1277"/>
        <v>5.0000000000000001E-3</v>
      </c>
      <c r="AO152" s="5">
        <f t="shared" si="1278"/>
        <v>1286.0110383611695</v>
      </c>
      <c r="AP152" s="5">
        <f t="shared" si="1279"/>
        <v>0</v>
      </c>
      <c r="AQ152" s="5">
        <f t="shared" si="1280"/>
        <v>-4.1007715597952646E-2</v>
      </c>
      <c r="AR152" s="5">
        <f t="shared" si="1281"/>
        <v>0</v>
      </c>
      <c r="AS152" s="5">
        <f t="shared" si="1393"/>
        <v>-16.139440210692644</v>
      </c>
      <c r="AT152" s="5">
        <f t="shared" si="1394"/>
        <v>-2.9031520433176059</v>
      </c>
      <c r="AU152" s="5">
        <f t="shared" si="1395"/>
        <v>3280.5029544646859</v>
      </c>
      <c r="AV152" s="5">
        <f t="shared" si="1396"/>
        <v>3.6499999999999998E-4</v>
      </c>
      <c r="AW152" s="5">
        <f t="shared" si="1397"/>
        <v>-4.1007715597952646E-2</v>
      </c>
      <c r="AX152" s="5">
        <f t="shared" si="1398"/>
        <v>0</v>
      </c>
      <c r="AY152" s="5">
        <f t="shared" si="1399"/>
        <v>1.8064102163118121</v>
      </c>
      <c r="AZ152" s="5">
        <f t="shared" si="1400"/>
        <v>0.115</v>
      </c>
      <c r="BA152" s="5">
        <f t="shared" si="1401"/>
        <v>-52.793590544644658</v>
      </c>
      <c r="BB152" s="5">
        <f t="shared" si="1402"/>
        <v>0</v>
      </c>
      <c r="BC152" s="5">
        <f t="shared" si="1403"/>
        <v>-4.9451758145441373E-2</v>
      </c>
      <c r="BD152" s="5">
        <f t="shared" si="1404"/>
        <v>0</v>
      </c>
    </row>
    <row r="153" spans="1:56">
      <c r="A153" s="55" t="str">
        <f t="shared" si="1274"/>
        <v>PIPE.3282.T10SCS</v>
      </c>
      <c r="B153" t="str">
        <f t="shared" ref="B153" si="1432">IF( H153&gt;0, CONCATENATE(D153,"_",F153,"_",G153,"-",H153),CONCATENATE(D153,"_",F153,"_",G153) )</f>
        <v>SCS_XTD10_PIPE</v>
      </c>
      <c r="C153" s="43" t="s">
        <v>257</v>
      </c>
      <c r="D153" s="44" t="s">
        <v>266</v>
      </c>
      <c r="E153" s="44" t="s">
        <v>245</v>
      </c>
      <c r="F153" s="44" t="s">
        <v>245</v>
      </c>
      <c r="G153" s="44" t="s">
        <v>148</v>
      </c>
      <c r="H153" s="44"/>
      <c r="I153" s="43" t="s">
        <v>280</v>
      </c>
      <c r="J153" s="44" t="s">
        <v>42</v>
      </c>
      <c r="K153" s="44">
        <v>73</v>
      </c>
      <c r="L153" s="43"/>
      <c r="M153" s="35" t="s">
        <v>42</v>
      </c>
      <c r="N153" s="35" t="s">
        <v>42</v>
      </c>
      <c r="O153" s="5">
        <f t="shared" ref="O153" si="1433">U153+0.035</f>
        <v>-0.38013866168818755</v>
      </c>
      <c r="P153" s="5">
        <f t="shared" ref="P153" si="1434">V153</f>
        <v>5.0000000000000001E-3</v>
      </c>
      <c r="Q153" s="5">
        <f t="shared" ref="Q153" si="1435">W153</f>
        <v>362.61635365359291</v>
      </c>
      <c r="R153" s="5">
        <f t="shared" ref="R153" si="1436">AJ153</f>
        <v>0</v>
      </c>
      <c r="S153" s="5">
        <f t="shared" ref="S153" si="1437">AK153-0.018</f>
        <v>-1.7999999999999999E-2</v>
      </c>
      <c r="T153" s="5">
        <f t="shared" ref="T153" si="1438">AL153</f>
        <v>0</v>
      </c>
      <c r="U153" s="41">
        <f t="shared" si="1354"/>
        <v>-0.41513866168818758</v>
      </c>
      <c r="V153" s="41">
        <f t="shared" ref="V153" si="1439">AH153</f>
        <v>5.0000000000000001E-3</v>
      </c>
      <c r="W153" s="41">
        <f t="shared" si="1356"/>
        <v>362.61635365359291</v>
      </c>
      <c r="X153" s="5">
        <f t="shared" ref="X153" si="1440">R153</f>
        <v>0</v>
      </c>
      <c r="Y153" s="5">
        <f t="shared" ref="Y153" si="1441">S153</f>
        <v>-1.7999999999999999E-2</v>
      </c>
      <c r="Z153" s="41">
        <f t="shared" ref="Z153" si="1442">T153</f>
        <v>0</v>
      </c>
      <c r="AA153" s="5">
        <f t="shared" si="1360"/>
        <v>-0.74114816799497718</v>
      </c>
      <c r="AB153" s="5">
        <f t="shared" ref="AB153" si="1443">V153</f>
        <v>5.0000000000000001E-3</v>
      </c>
      <c r="AC153" s="5">
        <f t="shared" si="1362"/>
        <v>362.60594679113893</v>
      </c>
      <c r="AD153" s="5">
        <f t="shared" ref="AD153" si="1444">R153</f>
        <v>0</v>
      </c>
      <c r="AE153" s="5">
        <f t="shared" ref="AE153" si="1445">S153-0.018</f>
        <v>-3.5999999999999997E-2</v>
      </c>
      <c r="AF153" s="5">
        <f t="shared" ref="AF153" si="1446">T153</f>
        <v>0</v>
      </c>
      <c r="AG153" s="38">
        <v>0.01</v>
      </c>
      <c r="AH153" s="38">
        <v>5.0000000000000001E-3</v>
      </c>
      <c r="AI153" s="38">
        <v>362.62</v>
      </c>
      <c r="AJ153" s="38">
        <v>0</v>
      </c>
      <c r="AK153" s="38">
        <v>0</v>
      </c>
      <c r="AL153" s="38">
        <v>0</v>
      </c>
      <c r="AM153" s="5">
        <f t="shared" si="1276"/>
        <v>-16.196834923235333</v>
      </c>
      <c r="AN153" s="5">
        <f t="shared" si="1277"/>
        <v>5.0000000000000001E-3</v>
      </c>
      <c r="AO153" s="5">
        <f t="shared" si="1278"/>
        <v>1287.4098613832032</v>
      </c>
      <c r="AP153" s="5">
        <f t="shared" si="1279"/>
        <v>0</v>
      </c>
      <c r="AQ153" s="5">
        <f t="shared" si="1280"/>
        <v>-4.1007715597952646E-2</v>
      </c>
      <c r="AR153" s="5">
        <f t="shared" si="1281"/>
        <v>0</v>
      </c>
      <c r="AS153" s="5">
        <f t="shared" ref="AS153" si="1447">AM153</f>
        <v>-16.196834923235333</v>
      </c>
      <c r="AT153" s="5">
        <f t="shared" ref="AT153" si="1448">AN153*COS(0.02092*PI()/180)-AO153*SIN(0.02092*PI()/180)-2.4386</f>
        <v>-2.9036627855959978</v>
      </c>
      <c r="AU153" s="5">
        <f t="shared" ref="AU153" si="1449">AN153*SIN(0.02092*PI()/180)+AO153*COS(0.02092*PI()/180)+1994.492</f>
        <v>3281.9017773934775</v>
      </c>
      <c r="AV153" s="5">
        <f t="shared" ref="AV153" si="1450">AP153+0.000365</f>
        <v>3.6499999999999998E-4</v>
      </c>
      <c r="AW153" s="5">
        <f t="shared" ref="AW153" si="1451">AQ153</f>
        <v>-4.1007715597952646E-2</v>
      </c>
      <c r="AX153" s="5">
        <f t="shared" ref="AX153" si="1452">AR153</f>
        <v>0</v>
      </c>
      <c r="AY153" s="5">
        <f t="shared" ref="AY153" si="1453">(AM153+17.5)*COS(-0.483808*PI()/180)+(AO153-1338.818)*SIN(-0.483808*PI()/180)</f>
        <v>1.7372059691829993</v>
      </c>
      <c r="AZ153" s="5">
        <f t="shared" ref="AZ153" si="1454">AN153+0.11</f>
        <v>0.115</v>
      </c>
      <c r="BA153" s="5">
        <f t="shared" ref="BA153" si="1455">-(AM153+17.5)*SIN(-0.483808*PI()/180)+(AO153-1338.818)*COS(-0.483808*PI()/180)</f>
        <v>-51.395302029287933</v>
      </c>
      <c r="BB153" s="5">
        <f t="shared" ref="BB153" si="1456">AP153</f>
        <v>0</v>
      </c>
      <c r="BC153" s="5">
        <f t="shared" ref="BC153" si="1457">AQ153-0.483808*PI()/180</f>
        <v>-4.9451758145441373E-2</v>
      </c>
      <c r="BD153" s="5">
        <f t="shared" ref="BD153" si="1458">AR153</f>
        <v>0</v>
      </c>
    </row>
    <row r="154" spans="1:56">
      <c r="A154" s="55" t="str">
        <f t="shared" si="1274"/>
        <v>PIPE.3286.T10SCS</v>
      </c>
      <c r="B154" t="str">
        <f t="shared" si="1378"/>
        <v>SCS_XTD10_PIPE</v>
      </c>
      <c r="C154" s="43" t="s">
        <v>257</v>
      </c>
      <c r="D154" s="44" t="s">
        <v>266</v>
      </c>
      <c r="E154" s="44" t="s">
        <v>245</v>
      </c>
      <c r="F154" s="44" t="s">
        <v>245</v>
      </c>
      <c r="G154" s="44" t="s">
        <v>148</v>
      </c>
      <c r="H154" s="44"/>
      <c r="I154" s="43" t="s">
        <v>281</v>
      </c>
      <c r="J154" s="44" t="s">
        <v>42</v>
      </c>
      <c r="K154" s="44">
        <v>73</v>
      </c>
      <c r="L154" s="43"/>
      <c r="M154" s="35" t="s">
        <v>42</v>
      </c>
      <c r="N154" s="35" t="s">
        <v>42</v>
      </c>
      <c r="O154" s="5">
        <f t="shared" si="1379"/>
        <v>-0.4629341905606208</v>
      </c>
      <c r="P154" s="5">
        <f t="shared" si="1380"/>
        <v>5.0000000000000001E-3</v>
      </c>
      <c r="Q154" s="5">
        <f t="shared" si="1381"/>
        <v>367.21560847371313</v>
      </c>
      <c r="R154" s="5">
        <f t="shared" si="1382"/>
        <v>0</v>
      </c>
      <c r="S154" s="5">
        <f t="shared" si="1383"/>
        <v>-1.7999999999999999E-2</v>
      </c>
      <c r="T154" s="5">
        <f t="shared" si="1384"/>
        <v>0</v>
      </c>
      <c r="U154" s="41">
        <f t="shared" si="1354"/>
        <v>-0.49793419056062083</v>
      </c>
      <c r="V154" s="41">
        <f t="shared" si="1385"/>
        <v>5.0000000000000001E-3</v>
      </c>
      <c r="W154" s="41">
        <f t="shared" si="1356"/>
        <v>367.21560847371313</v>
      </c>
      <c r="X154" s="5">
        <f t="shared" si="1386"/>
        <v>0</v>
      </c>
      <c r="Y154" s="5">
        <f t="shared" si="1387"/>
        <v>-1.7999999999999999E-2</v>
      </c>
      <c r="Z154" s="41">
        <f t="shared" si="1388"/>
        <v>0</v>
      </c>
      <c r="AA154" s="5">
        <f t="shared" si="1360"/>
        <v>-0.90671240071277681</v>
      </c>
      <c r="AB154" s="5">
        <f t="shared" si="1389"/>
        <v>5.0000000000000001E-3</v>
      </c>
      <c r="AC154" s="5">
        <f t="shared" si="1362"/>
        <v>367.20296631305149</v>
      </c>
      <c r="AD154" s="5">
        <f t="shared" si="1390"/>
        <v>0</v>
      </c>
      <c r="AE154" s="5">
        <f t="shared" si="1391"/>
        <v>-3.5999999999999997E-2</v>
      </c>
      <c r="AF154" s="5">
        <f t="shared" si="1392"/>
        <v>0</v>
      </c>
      <c r="AG154" s="38">
        <v>0.01</v>
      </c>
      <c r="AH154" s="38">
        <v>5.0000000000000001E-3</v>
      </c>
      <c r="AI154" s="38">
        <v>367.22</v>
      </c>
      <c r="AJ154" s="38">
        <v>0</v>
      </c>
      <c r="AK154" s="38">
        <v>0</v>
      </c>
      <c r="AL154" s="38">
        <v>0</v>
      </c>
      <c r="AM154" s="5">
        <f t="shared" si="1276"/>
        <v>-16.385417550161307</v>
      </c>
      <c r="AN154" s="5">
        <f t="shared" si="1277"/>
        <v>5.0000000000000001E-3</v>
      </c>
      <c r="AO154" s="5">
        <f t="shared" si="1278"/>
        <v>1292.0059941698862</v>
      </c>
      <c r="AP154" s="5">
        <f t="shared" si="1279"/>
        <v>0</v>
      </c>
      <c r="AQ154" s="5">
        <f t="shared" si="1280"/>
        <v>-4.1007715597952646E-2</v>
      </c>
      <c r="AR154" s="5">
        <f t="shared" si="1281"/>
        <v>0</v>
      </c>
      <c r="AS154" s="5">
        <f t="shared" si="1393"/>
        <v>-16.385417550161307</v>
      </c>
      <c r="AT154" s="5">
        <f t="shared" si="1394"/>
        <v>-2.905340938796428</v>
      </c>
      <c r="AU154" s="5">
        <f t="shared" si="1395"/>
        <v>3286.4979098737949</v>
      </c>
      <c r="AV154" s="5">
        <f t="shared" si="1396"/>
        <v>3.6499999999999998E-4</v>
      </c>
      <c r="AW154" s="5">
        <f t="shared" si="1397"/>
        <v>-4.1007715597952646E-2</v>
      </c>
      <c r="AX154" s="5">
        <f t="shared" si="1398"/>
        <v>0</v>
      </c>
      <c r="AY154" s="5">
        <f t="shared" si="1399"/>
        <v>1.5098205857597498</v>
      </c>
      <c r="AZ154" s="5">
        <f t="shared" si="1400"/>
        <v>0.115</v>
      </c>
      <c r="BA154" s="5">
        <f t="shared" si="1401"/>
        <v>-46.800925478829058</v>
      </c>
      <c r="BB154" s="5">
        <f t="shared" si="1402"/>
        <v>0</v>
      </c>
      <c r="BC154" s="5">
        <f t="shared" si="1403"/>
        <v>-4.9451758145441373E-2</v>
      </c>
      <c r="BD154" s="5">
        <f t="shared" si="1404"/>
        <v>0</v>
      </c>
    </row>
    <row r="155" spans="1:56">
      <c r="A155" s="55" t="str">
        <f t="shared" si="1274"/>
        <v>PIPE.3288.T10SCS</v>
      </c>
      <c r="B155" t="str">
        <f t="shared" ref="B155:B192" si="1459">IF( H155&gt;0, CONCATENATE(D155,"_",F155,"_",G155,"-",H155),CONCATENATE(D155,"_",F155,"_",G155) )</f>
        <v>SCS_XTD10_PIPE</v>
      </c>
      <c r="C155" s="43" t="s">
        <v>257</v>
      </c>
      <c r="D155" s="44" t="s">
        <v>266</v>
      </c>
      <c r="E155" s="44" t="s">
        <v>245</v>
      </c>
      <c r="F155" s="44" t="s">
        <v>245</v>
      </c>
      <c r="G155" s="44" t="s">
        <v>148</v>
      </c>
      <c r="H155" s="44"/>
      <c r="I155" s="43" t="s">
        <v>282</v>
      </c>
      <c r="J155" s="44" t="s">
        <v>42</v>
      </c>
      <c r="K155" s="44">
        <v>73</v>
      </c>
      <c r="L155" s="43"/>
      <c r="M155" s="35" t="s">
        <v>42</v>
      </c>
      <c r="N155" s="35" t="s">
        <v>42</v>
      </c>
      <c r="O155" s="5">
        <f t="shared" si="1282"/>
        <v>-0.48453302417951616</v>
      </c>
      <c r="P155" s="5">
        <f t="shared" si="1283"/>
        <v>5.0000000000000001E-3</v>
      </c>
      <c r="Q155" s="5">
        <f t="shared" si="1284"/>
        <v>368.41541407896187</v>
      </c>
      <c r="R155" s="5">
        <f t="shared" ref="R155:R165" si="1460">AJ155</f>
        <v>0</v>
      </c>
      <c r="S155" s="5">
        <f t="shared" ref="S155:S165" si="1461">AK155-0.018</f>
        <v>-1.7999999999999999E-2</v>
      </c>
      <c r="T155" s="5">
        <f t="shared" ref="T155:T165" si="1462">AL155</f>
        <v>0</v>
      </c>
      <c r="U155" s="41">
        <f t="shared" si="1354"/>
        <v>-0.51953302417951619</v>
      </c>
      <c r="V155" s="41">
        <f t="shared" ref="V155:V165" si="1463">AH155</f>
        <v>5.0000000000000001E-3</v>
      </c>
      <c r="W155" s="41">
        <f t="shared" si="1356"/>
        <v>368.41541407896187</v>
      </c>
      <c r="X155" s="5">
        <f t="shared" ref="X155:X165" si="1464">R155</f>
        <v>0</v>
      </c>
      <c r="Y155" s="5">
        <f t="shared" ref="Y155:Y165" si="1465">S155</f>
        <v>-1.7999999999999999E-2</v>
      </c>
      <c r="Z155" s="41">
        <f t="shared" ref="Z155:Z165" si="1466">T155</f>
        <v>0</v>
      </c>
      <c r="AA155" s="5">
        <f t="shared" si="1360"/>
        <v>-0.9499030701174197</v>
      </c>
      <c r="AB155" s="5">
        <f t="shared" ref="AB155:AB165" si="1467">V155</f>
        <v>5.0000000000000001E-3</v>
      </c>
      <c r="AC155" s="5">
        <f t="shared" si="1362"/>
        <v>368.40218879702866</v>
      </c>
      <c r="AD155" s="5">
        <f t="shared" ref="AD155:AD165" si="1468">R155</f>
        <v>0</v>
      </c>
      <c r="AE155" s="5">
        <f t="shared" ref="AE155:AE165" si="1469">S155-0.018</f>
        <v>-3.5999999999999997E-2</v>
      </c>
      <c r="AF155" s="5">
        <f t="shared" ref="AF155:AF165" si="1470">T155</f>
        <v>0</v>
      </c>
      <c r="AG155" s="38">
        <v>0.01</v>
      </c>
      <c r="AH155" s="38">
        <v>5.0000000000000001E-3</v>
      </c>
      <c r="AI155" s="38">
        <v>368.42</v>
      </c>
      <c r="AJ155" s="38">
        <v>0</v>
      </c>
      <c r="AK155" s="38">
        <v>0</v>
      </c>
      <c r="AL155" s="38">
        <v>0</v>
      </c>
      <c r="AM155" s="5">
        <f t="shared" si="1276"/>
        <v>-16.434613018055042</v>
      </c>
      <c r="AN155" s="5">
        <f t="shared" si="1277"/>
        <v>5.0000000000000001E-3</v>
      </c>
      <c r="AO155" s="5">
        <f t="shared" si="1278"/>
        <v>1293.2049853316296</v>
      </c>
      <c r="AP155" s="5">
        <f t="shared" si="1279"/>
        <v>0</v>
      </c>
      <c r="AQ155" s="5">
        <f t="shared" si="1280"/>
        <v>-4.1007715597952646E-2</v>
      </c>
      <c r="AR155" s="5">
        <f t="shared" si="1281"/>
        <v>0</v>
      </c>
      <c r="AS155" s="5">
        <f t="shared" ref="AS155:AS165" si="1471">AM155</f>
        <v>-16.434613018055042</v>
      </c>
      <c r="AT155" s="5">
        <f t="shared" ref="AT155:AT165" si="1472">AN155*COS(0.02092*PI()/180)-AO155*SIN(0.02092*PI()/180)-2.4386</f>
        <v>-2.9057787178921921</v>
      </c>
      <c r="AU155" s="5">
        <f t="shared" ref="AU155:AU165" si="1473">AN155*SIN(0.02092*PI()/180)+AO155*COS(0.02092*PI()/180)+1994.492</f>
        <v>3287.6969009556165</v>
      </c>
      <c r="AV155" s="5">
        <f t="shared" ref="AV155:AV165" si="1474">AP155+0.000365</f>
        <v>3.6499999999999998E-4</v>
      </c>
      <c r="AW155" s="5">
        <f t="shared" ref="AW155:AW165" si="1475">AQ155</f>
        <v>-4.1007715597952646E-2</v>
      </c>
      <c r="AX155" s="5">
        <f t="shared" ref="AX155:AX165" si="1476">AR155</f>
        <v>0</v>
      </c>
      <c r="AY155" s="5">
        <f t="shared" ref="AY155:AY165" si="1477">(AM155+17.5)*COS(-0.483808*PI()/180)+(AO155-1338.818)*SIN(-0.483808*PI()/180)</f>
        <v>1.4505026596493342</v>
      </c>
      <c r="AZ155" s="5">
        <f t="shared" ref="AZ155:AZ165" si="1478">AN155+0.11</f>
        <v>0.115</v>
      </c>
      <c r="BA155" s="5">
        <f t="shared" ref="BA155:BA165" si="1479">-(AM155+17.5)*SIN(-0.483808*PI()/180)+(AO155-1338.818)*COS(-0.483808*PI()/180)</f>
        <v>-45.602392465665886</v>
      </c>
      <c r="BB155" s="5">
        <f t="shared" ref="BB155:BB165" si="1480">AP155</f>
        <v>0</v>
      </c>
      <c r="BC155" s="5">
        <f t="shared" ref="BC155:BC165" si="1481">AQ155-0.483808*PI()/180</f>
        <v>-4.9451758145441373E-2</v>
      </c>
      <c r="BD155" s="5">
        <f t="shared" ref="BD155:BD165" si="1482">AR155</f>
        <v>0</v>
      </c>
    </row>
    <row r="156" spans="1:56">
      <c r="A156" s="55" t="str">
        <f t="shared" si="1274"/>
        <v>PIPE.3290.T10SCS</v>
      </c>
      <c r="B156" t="str">
        <f t="shared" si="1459"/>
        <v>SCS_XTD10_PIPE</v>
      </c>
      <c r="C156" s="43" t="s">
        <v>257</v>
      </c>
      <c r="D156" s="44" t="s">
        <v>266</v>
      </c>
      <c r="E156" s="44" t="s">
        <v>245</v>
      </c>
      <c r="F156" s="44" t="s">
        <v>245</v>
      </c>
      <c r="G156" s="44" t="s">
        <v>148</v>
      </c>
      <c r="H156" s="44"/>
      <c r="I156" s="43" t="s">
        <v>276</v>
      </c>
      <c r="J156" s="44" t="s">
        <v>42</v>
      </c>
      <c r="K156" s="44">
        <v>73</v>
      </c>
      <c r="L156" s="43"/>
      <c r="M156" s="35" t="s">
        <v>42</v>
      </c>
      <c r="N156" s="35" t="s">
        <v>42</v>
      </c>
      <c r="O156" s="5">
        <f t="shared" si="1282"/>
        <v>-0.52949075621366781</v>
      </c>
      <c r="P156" s="5">
        <f t="shared" si="1283"/>
        <v>5.0000000000000001E-3</v>
      </c>
      <c r="Q156" s="5">
        <f t="shared" si="1284"/>
        <v>370.9950227688081</v>
      </c>
      <c r="R156" s="5">
        <f t="shared" si="1460"/>
        <v>0</v>
      </c>
      <c r="S156" s="5">
        <f t="shared" si="1461"/>
        <v>-1.7999999999999999E-2</v>
      </c>
      <c r="T156" s="5">
        <f t="shared" si="1462"/>
        <v>0</v>
      </c>
      <c r="U156" s="41">
        <f t="shared" si="1354"/>
        <v>-0.56449075621366784</v>
      </c>
      <c r="V156" s="41">
        <f t="shared" si="1463"/>
        <v>5.0000000000000001E-3</v>
      </c>
      <c r="W156" s="41">
        <f t="shared" si="1356"/>
        <v>370.9950227688081</v>
      </c>
      <c r="X156" s="5">
        <f t="shared" si="1464"/>
        <v>0</v>
      </c>
      <c r="Y156" s="5">
        <f t="shared" si="1465"/>
        <v>-1.7999999999999999E-2</v>
      </c>
      <c r="Z156" s="41">
        <f t="shared" si="1466"/>
        <v>0</v>
      </c>
      <c r="AA156" s="5">
        <f t="shared" si="1360"/>
        <v>-1.0412839682738295</v>
      </c>
      <c r="AB156" s="5">
        <f t="shared" si="1467"/>
        <v>5.0000000000000001E-3</v>
      </c>
      <c r="AC156" s="5">
        <f t="shared" si="1362"/>
        <v>370.98057040607182</v>
      </c>
      <c r="AD156" s="5">
        <f t="shared" si="1468"/>
        <v>0</v>
      </c>
      <c r="AE156" s="5">
        <f t="shared" si="1469"/>
        <v>-3.5999999999999997E-2</v>
      </c>
      <c r="AF156" s="5">
        <f t="shared" si="1470"/>
        <v>0</v>
      </c>
      <c r="AG156" s="38">
        <v>1.1480000000000001E-2</v>
      </c>
      <c r="AH156" s="38">
        <v>5.0000000000000001E-3</v>
      </c>
      <c r="AI156" s="38">
        <v>371</v>
      </c>
      <c r="AJ156" s="38">
        <v>0</v>
      </c>
      <c r="AK156" s="38">
        <v>0</v>
      </c>
      <c r="AL156" s="38">
        <v>0</v>
      </c>
      <c r="AM156" s="5">
        <f t="shared" si="1276"/>
        <v>-16.538904518260413</v>
      </c>
      <c r="AN156" s="5">
        <f t="shared" si="1277"/>
        <v>5.0000000000000001E-3</v>
      </c>
      <c r="AO156" s="5">
        <f t="shared" si="1278"/>
        <v>1295.7828770037881</v>
      </c>
      <c r="AP156" s="5">
        <f t="shared" si="1279"/>
        <v>0</v>
      </c>
      <c r="AQ156" s="5">
        <f t="shared" si="1280"/>
        <v>-4.1007715597952646E-2</v>
      </c>
      <c r="AR156" s="5">
        <f t="shared" si="1281"/>
        <v>0</v>
      </c>
      <c r="AS156" s="5">
        <f t="shared" si="1471"/>
        <v>-16.538904518260413</v>
      </c>
      <c r="AT156" s="5">
        <f t="shared" si="1472"/>
        <v>-2.9067199651017006</v>
      </c>
      <c r="AU156" s="5">
        <f t="shared" si="1473"/>
        <v>3290.2747924559399</v>
      </c>
      <c r="AV156" s="5">
        <f t="shared" si="1474"/>
        <v>3.6499999999999998E-4</v>
      </c>
      <c r="AW156" s="5">
        <f t="shared" si="1475"/>
        <v>-4.1007715597952646E-2</v>
      </c>
      <c r="AX156" s="5">
        <f t="shared" si="1476"/>
        <v>0</v>
      </c>
      <c r="AY156" s="5">
        <f t="shared" si="1477"/>
        <v>1.3244473092281865</v>
      </c>
      <c r="AZ156" s="5">
        <f t="shared" si="1478"/>
        <v>0.115</v>
      </c>
      <c r="BA156" s="5">
        <f t="shared" si="1479"/>
        <v>-43.025473328589648</v>
      </c>
      <c r="BB156" s="5">
        <f t="shared" si="1480"/>
        <v>0</v>
      </c>
      <c r="BC156" s="5">
        <f t="shared" si="1481"/>
        <v>-4.9451758145441373E-2</v>
      </c>
      <c r="BD156" s="5">
        <f t="shared" si="1482"/>
        <v>0</v>
      </c>
    </row>
    <row r="157" spans="1:56">
      <c r="A157" s="55" t="str">
        <f t="shared" si="1274"/>
        <v>PIPE.3292.T10SCS</v>
      </c>
      <c r="B157" t="str">
        <f t="shared" si="1459"/>
        <v>SCS_XTD10_PIPE</v>
      </c>
      <c r="C157" s="43" t="s">
        <v>257</v>
      </c>
      <c r="D157" s="44" t="s">
        <v>266</v>
      </c>
      <c r="E157" s="44" t="s">
        <v>245</v>
      </c>
      <c r="F157" s="44" t="s">
        <v>245</v>
      </c>
      <c r="G157" s="44" t="s">
        <v>148</v>
      </c>
      <c r="H157" s="44"/>
      <c r="I157" s="43" t="s">
        <v>277</v>
      </c>
      <c r="J157" s="44" t="s">
        <v>42</v>
      </c>
      <c r="K157" s="44">
        <v>73</v>
      </c>
      <c r="L157" s="43"/>
      <c r="M157" s="35" t="s">
        <v>42</v>
      </c>
      <c r="N157" s="35" t="s">
        <v>42</v>
      </c>
      <c r="O157" s="5">
        <f t="shared" si="1282"/>
        <v>-0.55833949424931784</v>
      </c>
      <c r="P157" s="5">
        <f t="shared" si="1283"/>
        <v>5.0000000000000001E-3</v>
      </c>
      <c r="Q157" s="5">
        <f t="shared" si="1284"/>
        <v>372.74978778382115</v>
      </c>
      <c r="R157" s="5">
        <f t="shared" si="1460"/>
        <v>0</v>
      </c>
      <c r="S157" s="5">
        <f t="shared" si="1461"/>
        <v>-1.7999999999999999E-2</v>
      </c>
      <c r="T157" s="5">
        <f t="shared" si="1462"/>
        <v>0</v>
      </c>
      <c r="U157" s="41">
        <f t="shared" si="1354"/>
        <v>-0.59333949424931787</v>
      </c>
      <c r="V157" s="41">
        <f t="shared" si="1463"/>
        <v>5.0000000000000001E-3</v>
      </c>
      <c r="W157" s="41">
        <f t="shared" si="1356"/>
        <v>372.74978778382115</v>
      </c>
      <c r="X157" s="5">
        <f t="shared" si="1464"/>
        <v>0</v>
      </c>
      <c r="Y157" s="5">
        <f t="shared" si="1465"/>
        <v>-1.7999999999999999E-2</v>
      </c>
      <c r="Z157" s="41">
        <f t="shared" si="1466"/>
        <v>0</v>
      </c>
      <c r="AA157" s="5">
        <f t="shared" si="1360"/>
        <v>-1.1017120976063721</v>
      </c>
      <c r="AB157" s="5">
        <f t="shared" si="1467"/>
        <v>5.0000000000000001E-3</v>
      </c>
      <c r="AC157" s="5">
        <f t="shared" si="1362"/>
        <v>372.73453190758357</v>
      </c>
      <c r="AD157" s="5">
        <f t="shared" si="1468"/>
        <v>0</v>
      </c>
      <c r="AE157" s="5">
        <f t="shared" si="1469"/>
        <v>-3.5999999999999997E-2</v>
      </c>
      <c r="AF157" s="5">
        <f t="shared" si="1470"/>
        <v>0</v>
      </c>
      <c r="AG157" s="38">
        <v>1.422E-2</v>
      </c>
      <c r="AH157" s="38">
        <v>5.0000000000000001E-3</v>
      </c>
      <c r="AI157" s="38">
        <v>372.755</v>
      </c>
      <c r="AJ157" s="38">
        <v>0</v>
      </c>
      <c r="AK157" s="38">
        <v>0</v>
      </c>
      <c r="AL157" s="38">
        <v>0</v>
      </c>
      <c r="AM157" s="5">
        <f t="shared" si="1276"/>
        <v>-16.608115193569017</v>
      </c>
      <c r="AN157" s="5">
        <f t="shared" si="1277"/>
        <v>5.0000000000000001E-3</v>
      </c>
      <c r="AO157" s="5">
        <f t="shared" si="1278"/>
        <v>1297.5365139074895</v>
      </c>
      <c r="AP157" s="5">
        <f t="shared" si="1279"/>
        <v>0</v>
      </c>
      <c r="AQ157" s="5">
        <f t="shared" si="1280"/>
        <v>-4.1007715597952646E-2</v>
      </c>
      <c r="AR157" s="5">
        <f t="shared" si="1281"/>
        <v>0</v>
      </c>
      <c r="AS157" s="5">
        <f t="shared" si="1471"/>
        <v>-16.608115193569017</v>
      </c>
      <c r="AT157" s="5">
        <f t="shared" si="1472"/>
        <v>-2.9073602580433806</v>
      </c>
      <c r="AU157" s="5">
        <f t="shared" si="1473"/>
        <v>3292.0284292427482</v>
      </c>
      <c r="AV157" s="5">
        <f t="shared" si="1474"/>
        <v>3.6499999999999998E-4</v>
      </c>
      <c r="AW157" s="5">
        <f t="shared" si="1475"/>
        <v>-4.1007715597952646E-2</v>
      </c>
      <c r="AX157" s="5">
        <f t="shared" si="1476"/>
        <v>0</v>
      </c>
      <c r="AY157" s="5">
        <f t="shared" si="1477"/>
        <v>1.2404314926717632</v>
      </c>
      <c r="AZ157" s="5">
        <f t="shared" si="1478"/>
        <v>0.115</v>
      </c>
      <c r="BA157" s="5">
        <f t="shared" si="1479"/>
        <v>-41.272483354240592</v>
      </c>
      <c r="BB157" s="5">
        <f t="shared" si="1480"/>
        <v>0</v>
      </c>
      <c r="BC157" s="5">
        <f t="shared" si="1481"/>
        <v>-4.9451758145441373E-2</v>
      </c>
      <c r="BD157" s="5">
        <f t="shared" si="1482"/>
        <v>0</v>
      </c>
    </row>
    <row r="158" spans="1:56">
      <c r="A158" t="str">
        <f t="shared" si="1274"/>
        <v>SLIT.3293.T10SCS</v>
      </c>
      <c r="B158" t="str">
        <f t="shared" si="1459"/>
        <v>SCS_XTD10_SLIT</v>
      </c>
      <c r="C158" s="43" t="s">
        <v>257</v>
      </c>
      <c r="D158" s="44" t="s">
        <v>266</v>
      </c>
      <c r="E158" s="44" t="s">
        <v>245</v>
      </c>
      <c r="F158" s="44" t="s">
        <v>245</v>
      </c>
      <c r="G158" s="44" t="s">
        <v>249</v>
      </c>
      <c r="H158" s="44"/>
      <c r="I158" s="43" t="s">
        <v>253</v>
      </c>
      <c r="J158" s="44" t="s">
        <v>42</v>
      </c>
      <c r="K158" s="44">
        <v>73</v>
      </c>
      <c r="L158" s="43" t="s">
        <v>253</v>
      </c>
      <c r="M158" s="35" t="s">
        <v>42</v>
      </c>
      <c r="N158" s="35" t="s">
        <v>42</v>
      </c>
      <c r="O158" s="5">
        <f t="shared" si="1282"/>
        <v>-0.57926852388244854</v>
      </c>
      <c r="P158" s="5">
        <f t="shared" si="1283"/>
        <v>5.0000000000000001E-3</v>
      </c>
      <c r="Q158" s="5">
        <f t="shared" si="1284"/>
        <v>373.99461273782822</v>
      </c>
      <c r="R158" s="5">
        <f t="shared" si="1460"/>
        <v>0</v>
      </c>
      <c r="S158" s="5">
        <f t="shared" si="1461"/>
        <v>-1.7999999999999999E-2</v>
      </c>
      <c r="T158" s="5">
        <f t="shared" si="1462"/>
        <v>0</v>
      </c>
      <c r="U158" s="41">
        <f t="shared" si="1354"/>
        <v>-0.61426852388244857</v>
      </c>
      <c r="V158" s="41">
        <f t="shared" si="1463"/>
        <v>5.0000000000000001E-3</v>
      </c>
      <c r="W158" s="41">
        <f t="shared" si="1356"/>
        <v>373.99461273782822</v>
      </c>
      <c r="X158" s="5">
        <f t="shared" si="1464"/>
        <v>0</v>
      </c>
      <c r="Y158" s="5">
        <f t="shared" si="1465"/>
        <v>-1.7999999999999999E-2</v>
      </c>
      <c r="Z158" s="41">
        <f t="shared" si="1466"/>
        <v>0</v>
      </c>
      <c r="AA158" s="5">
        <f t="shared" si="1360"/>
        <v>-1.1450433760501182</v>
      </c>
      <c r="AB158" s="5">
        <f t="shared" si="1467"/>
        <v>5.0000000000000001E-3</v>
      </c>
      <c r="AC158" s="5">
        <f t="shared" si="1362"/>
        <v>373.97877850320219</v>
      </c>
      <c r="AD158" s="5">
        <f t="shared" si="1468"/>
        <v>0</v>
      </c>
      <c r="AE158" s="5">
        <f t="shared" si="1469"/>
        <v>-3.5999999999999997E-2</v>
      </c>
      <c r="AF158" s="5">
        <f t="shared" si="1470"/>
        <v>0</v>
      </c>
      <c r="AG158" s="38">
        <v>1.5699999999999999E-2</v>
      </c>
      <c r="AH158" s="38">
        <v>5.0000000000000001E-3</v>
      </c>
      <c r="AI158" s="27">
        <v>374</v>
      </c>
      <c r="AJ158" s="27">
        <v>0</v>
      </c>
      <c r="AK158" s="27">
        <v>0</v>
      </c>
      <c r="AL158" s="27">
        <v>0</v>
      </c>
      <c r="AM158" s="5">
        <f t="shared" si="1276"/>
        <v>-16.657676735742616</v>
      </c>
      <c r="AN158" s="5">
        <f t="shared" si="1277"/>
        <v>5.0000000000000001E-3</v>
      </c>
      <c r="AO158" s="5">
        <f t="shared" si="1278"/>
        <v>1298.7805279122088</v>
      </c>
      <c r="AP158" s="5">
        <f t="shared" si="1279"/>
        <v>0</v>
      </c>
      <c r="AQ158" s="5">
        <f t="shared" si="1280"/>
        <v>-4.1007715597952646E-2</v>
      </c>
      <c r="AR158" s="5">
        <f t="shared" si="1281"/>
        <v>0</v>
      </c>
      <c r="AS158" s="5">
        <f t="shared" si="1471"/>
        <v>-16.657676735742616</v>
      </c>
      <c r="AT158" s="5">
        <f t="shared" si="1472"/>
        <v>-2.9078144760088511</v>
      </c>
      <c r="AU158" s="5">
        <f t="shared" si="1473"/>
        <v>3293.2724431645447</v>
      </c>
      <c r="AV158" s="5">
        <f t="shared" si="1474"/>
        <v>3.6499999999999998E-4</v>
      </c>
      <c r="AW158" s="5">
        <f t="shared" si="1475"/>
        <v>-4.1007715597952646E-2</v>
      </c>
      <c r="AX158" s="5">
        <f t="shared" si="1476"/>
        <v>0</v>
      </c>
      <c r="AY158" s="5">
        <f t="shared" si="1477"/>
        <v>1.180367335048442</v>
      </c>
      <c r="AZ158" s="5">
        <f t="shared" si="1478"/>
        <v>0.115</v>
      </c>
      <c r="BA158" s="5">
        <f t="shared" si="1479"/>
        <v>-40.028932194308183</v>
      </c>
      <c r="BB158" s="5">
        <f t="shared" si="1480"/>
        <v>0</v>
      </c>
      <c r="BC158" s="5">
        <f t="shared" si="1481"/>
        <v>-4.9451758145441373E-2</v>
      </c>
      <c r="BD158" s="5">
        <f t="shared" si="1482"/>
        <v>0</v>
      </c>
    </row>
    <row r="159" spans="1:56">
      <c r="A159" s="55" t="str">
        <f t="shared" si="1274"/>
        <v>PIPE.3270.T10SCS</v>
      </c>
      <c r="B159" t="str">
        <f t="shared" si="1459"/>
        <v>SCS_XTD10_PIPE</v>
      </c>
      <c r="C159" s="43" t="s">
        <v>257</v>
      </c>
      <c r="D159" s="44" t="s">
        <v>266</v>
      </c>
      <c r="E159" s="44" t="s">
        <v>245</v>
      </c>
      <c r="F159" s="44" t="s">
        <v>245</v>
      </c>
      <c r="G159" s="44" t="s">
        <v>148</v>
      </c>
      <c r="H159" s="44"/>
      <c r="I159" s="43" t="s">
        <v>276</v>
      </c>
      <c r="J159" s="44" t="s">
        <v>42</v>
      </c>
      <c r="K159" s="44">
        <v>73</v>
      </c>
      <c r="L159" s="43"/>
      <c r="M159" s="35" t="s">
        <v>42</v>
      </c>
      <c r="N159" s="35" t="s">
        <v>42</v>
      </c>
      <c r="O159" s="5">
        <f t="shared" si="1282"/>
        <v>-0.16415032549923228</v>
      </c>
      <c r="P159" s="5">
        <f t="shared" si="1283"/>
        <v>5.0000000000000001E-3</v>
      </c>
      <c r="Q159" s="5">
        <f t="shared" si="1284"/>
        <v>350.6182976011055</v>
      </c>
      <c r="R159" s="5">
        <f t="shared" si="1460"/>
        <v>0</v>
      </c>
      <c r="S159" s="5">
        <f t="shared" si="1461"/>
        <v>-1.7999999999999999E-2</v>
      </c>
      <c r="T159" s="5">
        <f t="shared" si="1462"/>
        <v>0</v>
      </c>
      <c r="U159" s="41">
        <f t="shared" si="1354"/>
        <v>-0.19915032549923228</v>
      </c>
      <c r="V159" s="41">
        <f t="shared" si="1463"/>
        <v>5.0000000000000001E-3</v>
      </c>
      <c r="W159" s="41">
        <f t="shared" si="1356"/>
        <v>350.6182976011055</v>
      </c>
      <c r="X159" s="5">
        <f t="shared" si="1464"/>
        <v>0</v>
      </c>
      <c r="Y159" s="5">
        <f t="shared" si="1465"/>
        <v>-1.7999999999999999E-2</v>
      </c>
      <c r="Z159" s="41">
        <f t="shared" si="1466"/>
        <v>0</v>
      </c>
      <c r="AA159" s="5">
        <f t="shared" si="1360"/>
        <v>-0.30924147394854662</v>
      </c>
      <c r="AB159" s="5">
        <f t="shared" si="1467"/>
        <v>5.0000000000000001E-3</v>
      </c>
      <c r="AC159" s="5">
        <f t="shared" si="1362"/>
        <v>350.61372195136727</v>
      </c>
      <c r="AD159" s="5">
        <f t="shared" si="1468"/>
        <v>0</v>
      </c>
      <c r="AE159" s="5">
        <f t="shared" si="1469"/>
        <v>-3.5999999999999997E-2</v>
      </c>
      <c r="AF159" s="5">
        <f t="shared" si="1470"/>
        <v>0</v>
      </c>
      <c r="AG159" s="38">
        <v>0.01</v>
      </c>
      <c r="AH159" s="38">
        <v>5.0000000000000001E-3</v>
      </c>
      <c r="AI159" s="38">
        <v>350.62</v>
      </c>
      <c r="AJ159" s="38">
        <v>0</v>
      </c>
      <c r="AK159" s="38">
        <v>0</v>
      </c>
      <c r="AL159" s="38">
        <v>0</v>
      </c>
      <c r="AM159" s="5">
        <f t="shared" si="1276"/>
        <v>-15.704880244298003</v>
      </c>
      <c r="AN159" s="5">
        <f t="shared" si="1277"/>
        <v>5.0000000000000001E-3</v>
      </c>
      <c r="AO159" s="5">
        <f t="shared" si="1278"/>
        <v>1275.4199497657696</v>
      </c>
      <c r="AP159" s="5">
        <f t="shared" si="1279"/>
        <v>0</v>
      </c>
      <c r="AQ159" s="5">
        <f t="shared" si="1280"/>
        <v>-4.1007715597952646E-2</v>
      </c>
      <c r="AR159" s="5">
        <f t="shared" si="1281"/>
        <v>0</v>
      </c>
      <c r="AS159" s="5">
        <f t="shared" si="1471"/>
        <v>-15.704880244298003</v>
      </c>
      <c r="AT159" s="5">
        <f t="shared" si="1472"/>
        <v>-2.8992849946383541</v>
      </c>
      <c r="AU159" s="5">
        <f t="shared" si="1473"/>
        <v>3269.9118665752599</v>
      </c>
      <c r="AV159" s="5">
        <f t="shared" si="1474"/>
        <v>3.6499999999999998E-4</v>
      </c>
      <c r="AW159" s="5">
        <f t="shared" si="1475"/>
        <v>-4.1007715597952646E-2</v>
      </c>
      <c r="AX159" s="5">
        <f t="shared" si="1476"/>
        <v>0</v>
      </c>
      <c r="AY159" s="5">
        <f t="shared" si="1477"/>
        <v>2.3303852302871295</v>
      </c>
      <c r="AZ159" s="5">
        <f t="shared" si="1478"/>
        <v>0.115</v>
      </c>
      <c r="BA159" s="5">
        <f t="shared" si="1479"/>
        <v>-63.380632160919383</v>
      </c>
      <c r="BB159" s="5">
        <f t="shared" si="1480"/>
        <v>0</v>
      </c>
      <c r="BC159" s="5">
        <f t="shared" si="1481"/>
        <v>-4.9451758145441373E-2</v>
      </c>
      <c r="BD159" s="5">
        <f t="shared" si="1482"/>
        <v>0</v>
      </c>
    </row>
    <row r="160" spans="1:56">
      <c r="A160" s="55" t="str">
        <f t="shared" si="1274"/>
        <v>PIPE.3275.T10SCS</v>
      </c>
      <c r="B160" t="str">
        <f t="shared" si="1459"/>
        <v>SCS_XTD10_PIPE</v>
      </c>
      <c r="C160" s="43" t="s">
        <v>257</v>
      </c>
      <c r="D160" s="44" t="s">
        <v>266</v>
      </c>
      <c r="E160" s="44" t="s">
        <v>245</v>
      </c>
      <c r="F160" s="44" t="s">
        <v>245</v>
      </c>
      <c r="G160" s="44" t="s">
        <v>148</v>
      </c>
      <c r="H160" s="44"/>
      <c r="I160" s="43" t="s">
        <v>277</v>
      </c>
      <c r="J160" s="44" t="s">
        <v>42</v>
      </c>
      <c r="K160" s="44">
        <v>73</v>
      </c>
      <c r="L160" s="43"/>
      <c r="M160" s="35" t="s">
        <v>42</v>
      </c>
      <c r="N160" s="35" t="s">
        <v>42</v>
      </c>
      <c r="O160" s="5">
        <f t="shared" si="1282"/>
        <v>-0.24694585437166552</v>
      </c>
      <c r="P160" s="5">
        <f t="shared" si="1283"/>
        <v>5.0000000000000001E-3</v>
      </c>
      <c r="Q160" s="5">
        <f t="shared" si="1284"/>
        <v>355.21755242122572</v>
      </c>
      <c r="R160" s="5">
        <f t="shared" si="1460"/>
        <v>0</v>
      </c>
      <c r="S160" s="5">
        <f t="shared" si="1461"/>
        <v>-1.7999999999999999E-2</v>
      </c>
      <c r="T160" s="5">
        <f t="shared" si="1462"/>
        <v>0</v>
      </c>
      <c r="U160" s="41">
        <f t="shared" si="1354"/>
        <v>-0.28194585437166553</v>
      </c>
      <c r="V160" s="41">
        <f t="shared" si="1463"/>
        <v>5.0000000000000001E-3</v>
      </c>
      <c r="W160" s="41">
        <f t="shared" si="1356"/>
        <v>355.21755242122572</v>
      </c>
      <c r="X160" s="5">
        <f t="shared" si="1464"/>
        <v>0</v>
      </c>
      <c r="Y160" s="5">
        <f t="shared" si="1465"/>
        <v>-1.7999999999999999E-2</v>
      </c>
      <c r="Z160" s="41">
        <f t="shared" si="1466"/>
        <v>0</v>
      </c>
      <c r="AA160" s="5">
        <f t="shared" si="1360"/>
        <v>-0.47480570666634625</v>
      </c>
      <c r="AB160" s="5">
        <f t="shared" si="1467"/>
        <v>5.0000000000000001E-3</v>
      </c>
      <c r="AC160" s="5">
        <f t="shared" si="1362"/>
        <v>355.21074147327977</v>
      </c>
      <c r="AD160" s="5">
        <f t="shared" si="1468"/>
        <v>0</v>
      </c>
      <c r="AE160" s="5">
        <f t="shared" si="1469"/>
        <v>-3.5999999999999997E-2</v>
      </c>
      <c r="AF160" s="5">
        <f t="shared" si="1470"/>
        <v>0</v>
      </c>
      <c r="AG160" s="38">
        <v>0.01</v>
      </c>
      <c r="AH160" s="38">
        <v>5.0000000000000001E-3</v>
      </c>
      <c r="AI160" s="38">
        <v>355.22</v>
      </c>
      <c r="AJ160" s="38">
        <v>0</v>
      </c>
      <c r="AK160" s="38">
        <v>0</v>
      </c>
      <c r="AL160" s="38">
        <v>0</v>
      </c>
      <c r="AM160" s="5">
        <f t="shared" si="1276"/>
        <v>-15.893462871223981</v>
      </c>
      <c r="AN160" s="5">
        <f t="shared" si="1277"/>
        <v>5.0000000000000001E-3</v>
      </c>
      <c r="AO160" s="5">
        <f t="shared" si="1278"/>
        <v>1280.0160825524524</v>
      </c>
      <c r="AP160" s="5">
        <f t="shared" si="1279"/>
        <v>0</v>
      </c>
      <c r="AQ160" s="5">
        <f t="shared" si="1280"/>
        <v>-4.1007715597952646E-2</v>
      </c>
      <c r="AR160" s="5">
        <f t="shared" si="1281"/>
        <v>0</v>
      </c>
      <c r="AS160" s="5">
        <f t="shared" si="1471"/>
        <v>-15.893462871223981</v>
      </c>
      <c r="AT160" s="5">
        <f t="shared" si="1472"/>
        <v>-2.9009631478387838</v>
      </c>
      <c r="AU160" s="5">
        <f t="shared" si="1473"/>
        <v>3274.5079990555769</v>
      </c>
      <c r="AV160" s="5">
        <f t="shared" si="1474"/>
        <v>3.6499999999999998E-4</v>
      </c>
      <c r="AW160" s="5">
        <f t="shared" si="1475"/>
        <v>-4.1007715597952646E-2</v>
      </c>
      <c r="AX160" s="5">
        <f t="shared" si="1476"/>
        <v>0</v>
      </c>
      <c r="AY160" s="5">
        <f t="shared" si="1477"/>
        <v>2.1029998468638782</v>
      </c>
      <c r="AZ160" s="5">
        <f t="shared" si="1478"/>
        <v>0.115</v>
      </c>
      <c r="BA160" s="5">
        <f t="shared" si="1479"/>
        <v>-58.786255610460728</v>
      </c>
      <c r="BB160" s="5">
        <f t="shared" si="1480"/>
        <v>0</v>
      </c>
      <c r="BC160" s="5">
        <f t="shared" si="1481"/>
        <v>-4.9451758145441373E-2</v>
      </c>
      <c r="BD160" s="5">
        <f t="shared" si="1482"/>
        <v>0</v>
      </c>
    </row>
    <row r="161" spans="1:56">
      <c r="A161" s="55" t="str">
        <f t="shared" si="1274"/>
        <v>PIPE.3276.T10SCS</v>
      </c>
      <c r="B161" t="str">
        <f t="shared" si="1459"/>
        <v>SCS_XTD10_PIPE</v>
      </c>
      <c r="C161" s="43" t="s">
        <v>257</v>
      </c>
      <c r="D161" s="44" t="s">
        <v>266</v>
      </c>
      <c r="E161" s="44" t="s">
        <v>245</v>
      </c>
      <c r="F161" s="44" t="s">
        <v>245</v>
      </c>
      <c r="G161" s="44" t="s">
        <v>148</v>
      </c>
      <c r="H161" s="44"/>
      <c r="I161" s="43" t="s">
        <v>278</v>
      </c>
      <c r="J161" s="44" t="s">
        <v>42</v>
      </c>
      <c r="K161" s="44">
        <v>73</v>
      </c>
      <c r="L161" s="43"/>
      <c r="M161" s="35" t="s">
        <v>42</v>
      </c>
      <c r="N161" s="35" t="s">
        <v>42</v>
      </c>
      <c r="O161" s="5">
        <f t="shared" si="1282"/>
        <v>-0.27214449359370996</v>
      </c>
      <c r="P161" s="5">
        <f t="shared" si="1283"/>
        <v>5.0000000000000001E-3</v>
      </c>
      <c r="Q161" s="5">
        <f t="shared" si="1284"/>
        <v>356.6173256273492</v>
      </c>
      <c r="R161" s="5">
        <f t="shared" si="1460"/>
        <v>0</v>
      </c>
      <c r="S161" s="5">
        <f t="shared" si="1461"/>
        <v>-1.7999999999999999E-2</v>
      </c>
      <c r="T161" s="5">
        <f t="shared" si="1462"/>
        <v>0</v>
      </c>
      <c r="U161" s="41">
        <f t="shared" si="1354"/>
        <v>-0.30714449359370993</v>
      </c>
      <c r="V161" s="41">
        <f t="shared" si="1463"/>
        <v>5.0000000000000001E-3</v>
      </c>
      <c r="W161" s="41">
        <f t="shared" si="1356"/>
        <v>356.6173256273492</v>
      </c>
      <c r="X161" s="5">
        <f t="shared" si="1464"/>
        <v>0</v>
      </c>
      <c r="Y161" s="5">
        <f t="shared" si="1465"/>
        <v>-1.7999999999999999E-2</v>
      </c>
      <c r="Z161" s="41">
        <f t="shared" si="1466"/>
        <v>0</v>
      </c>
      <c r="AA161" s="5">
        <f t="shared" si="1360"/>
        <v>-0.52519482097176184</v>
      </c>
      <c r="AB161" s="5">
        <f t="shared" si="1467"/>
        <v>5.0000000000000001E-3</v>
      </c>
      <c r="AC161" s="5">
        <f t="shared" si="1362"/>
        <v>356.6098343712531</v>
      </c>
      <c r="AD161" s="5">
        <f t="shared" si="1468"/>
        <v>0</v>
      </c>
      <c r="AE161" s="5">
        <f t="shared" si="1469"/>
        <v>-3.5999999999999997E-2</v>
      </c>
      <c r="AF161" s="5">
        <f t="shared" si="1470"/>
        <v>0</v>
      </c>
      <c r="AG161" s="38">
        <v>0.01</v>
      </c>
      <c r="AH161" s="38">
        <v>5.0000000000000001E-3</v>
      </c>
      <c r="AI161" s="38">
        <v>356.62</v>
      </c>
      <c r="AJ161" s="38">
        <v>0</v>
      </c>
      <c r="AK161" s="38">
        <v>0</v>
      </c>
      <c r="AL161" s="38">
        <v>0</v>
      </c>
      <c r="AM161" s="5">
        <f t="shared" si="1276"/>
        <v>-15.95085758376667</v>
      </c>
      <c r="AN161" s="5">
        <f t="shared" si="1277"/>
        <v>5.0000000000000001E-3</v>
      </c>
      <c r="AO161" s="5">
        <f t="shared" si="1278"/>
        <v>1281.4149055744865</v>
      </c>
      <c r="AP161" s="5">
        <f t="shared" si="1279"/>
        <v>0</v>
      </c>
      <c r="AQ161" s="5">
        <f t="shared" si="1280"/>
        <v>-4.1007715597952646E-2</v>
      </c>
      <c r="AR161" s="5">
        <f t="shared" si="1281"/>
        <v>0</v>
      </c>
      <c r="AS161" s="5">
        <f t="shared" si="1471"/>
        <v>-15.95085758376667</v>
      </c>
      <c r="AT161" s="5">
        <f t="shared" si="1472"/>
        <v>-2.9014738901171757</v>
      </c>
      <c r="AU161" s="5">
        <f t="shared" si="1473"/>
        <v>3275.9068219843689</v>
      </c>
      <c r="AV161" s="5">
        <f t="shared" si="1474"/>
        <v>3.6499999999999998E-4</v>
      </c>
      <c r="AW161" s="5">
        <f t="shared" si="1475"/>
        <v>-4.1007715597952646E-2</v>
      </c>
      <c r="AX161" s="5">
        <f t="shared" si="1476"/>
        <v>0</v>
      </c>
      <c r="AY161" s="5">
        <f t="shared" si="1477"/>
        <v>2.0337955997350616</v>
      </c>
      <c r="AZ161" s="5">
        <f t="shared" si="1478"/>
        <v>0.115</v>
      </c>
      <c r="BA161" s="5">
        <f t="shared" si="1479"/>
        <v>-57.387967095103548</v>
      </c>
      <c r="BB161" s="5">
        <f t="shared" si="1480"/>
        <v>0</v>
      </c>
      <c r="BC161" s="5">
        <f t="shared" si="1481"/>
        <v>-4.9451758145441373E-2</v>
      </c>
      <c r="BD161" s="5">
        <f t="shared" si="1482"/>
        <v>0</v>
      </c>
    </row>
    <row r="162" spans="1:56">
      <c r="A162" s="55" t="str">
        <f t="shared" si="1274"/>
        <v>PIPE.3281.T10SCS</v>
      </c>
      <c r="B162" t="str">
        <f t="shared" si="1459"/>
        <v>SCS_XTD10_PIPE</v>
      </c>
      <c r="C162" s="43" t="s">
        <v>257</v>
      </c>
      <c r="D162" s="44" t="s">
        <v>266</v>
      </c>
      <c r="E162" s="44" t="s">
        <v>245</v>
      </c>
      <c r="F162" s="44" t="s">
        <v>245</v>
      </c>
      <c r="G162" s="44" t="s">
        <v>148</v>
      </c>
      <c r="H162" s="44"/>
      <c r="I162" s="43" t="s">
        <v>279</v>
      </c>
      <c r="J162" s="44" t="s">
        <v>42</v>
      </c>
      <c r="K162" s="44">
        <v>73</v>
      </c>
      <c r="L162" s="43"/>
      <c r="M162" s="35" t="s">
        <v>42</v>
      </c>
      <c r="N162" s="35" t="s">
        <v>42</v>
      </c>
      <c r="O162" s="5">
        <f t="shared" si="1282"/>
        <v>-0.3549400224661432</v>
      </c>
      <c r="P162" s="5">
        <f t="shared" si="1283"/>
        <v>5.0000000000000001E-3</v>
      </c>
      <c r="Q162" s="5">
        <f t="shared" si="1284"/>
        <v>361.21658044746943</v>
      </c>
      <c r="R162" s="5">
        <f t="shared" si="1460"/>
        <v>0</v>
      </c>
      <c r="S162" s="5">
        <f t="shared" si="1461"/>
        <v>-1.7999999999999999E-2</v>
      </c>
      <c r="T162" s="5">
        <f t="shared" si="1462"/>
        <v>0</v>
      </c>
      <c r="U162" s="41">
        <f t="shared" si="1354"/>
        <v>-0.38994002246614318</v>
      </c>
      <c r="V162" s="41">
        <f t="shared" si="1463"/>
        <v>5.0000000000000001E-3</v>
      </c>
      <c r="W162" s="41">
        <f t="shared" si="1356"/>
        <v>361.21658044746943</v>
      </c>
      <c r="X162" s="5">
        <f t="shared" si="1464"/>
        <v>0</v>
      </c>
      <c r="Y162" s="5">
        <f t="shared" si="1465"/>
        <v>-1.7999999999999999E-2</v>
      </c>
      <c r="Z162" s="41">
        <f t="shared" si="1466"/>
        <v>0</v>
      </c>
      <c r="AA162" s="5">
        <f t="shared" si="1360"/>
        <v>-0.69075905368956159</v>
      </c>
      <c r="AB162" s="5">
        <f t="shared" si="1467"/>
        <v>5.0000000000000001E-3</v>
      </c>
      <c r="AC162" s="5">
        <f t="shared" si="1362"/>
        <v>361.20685389316566</v>
      </c>
      <c r="AD162" s="5">
        <f t="shared" si="1468"/>
        <v>0</v>
      </c>
      <c r="AE162" s="5">
        <f t="shared" si="1469"/>
        <v>-3.5999999999999997E-2</v>
      </c>
      <c r="AF162" s="5">
        <f t="shared" si="1470"/>
        <v>0</v>
      </c>
      <c r="AG162" s="38">
        <v>0.01</v>
      </c>
      <c r="AH162" s="38">
        <v>5.0000000000000001E-3</v>
      </c>
      <c r="AI162" s="38">
        <v>361.22</v>
      </c>
      <c r="AJ162" s="38">
        <v>0</v>
      </c>
      <c r="AK162" s="38">
        <v>0</v>
      </c>
      <c r="AL162" s="38">
        <v>0</v>
      </c>
      <c r="AM162" s="5">
        <f t="shared" si="1276"/>
        <v>-16.139440210692644</v>
      </c>
      <c r="AN162" s="5">
        <f t="shared" si="1277"/>
        <v>5.0000000000000001E-3</v>
      </c>
      <c r="AO162" s="5">
        <f t="shared" si="1278"/>
        <v>1286.0110383611695</v>
      </c>
      <c r="AP162" s="5">
        <f t="shared" si="1279"/>
        <v>0</v>
      </c>
      <c r="AQ162" s="5">
        <f t="shared" si="1280"/>
        <v>-4.1007715597952646E-2</v>
      </c>
      <c r="AR162" s="5">
        <f t="shared" si="1281"/>
        <v>0</v>
      </c>
      <c r="AS162" s="5">
        <f t="shared" si="1471"/>
        <v>-16.139440210692644</v>
      </c>
      <c r="AT162" s="5">
        <f t="shared" si="1472"/>
        <v>-2.9031520433176059</v>
      </c>
      <c r="AU162" s="5">
        <f t="shared" si="1473"/>
        <v>3280.5029544646859</v>
      </c>
      <c r="AV162" s="5">
        <f t="shared" si="1474"/>
        <v>3.6499999999999998E-4</v>
      </c>
      <c r="AW162" s="5">
        <f t="shared" si="1475"/>
        <v>-4.1007715597952646E-2</v>
      </c>
      <c r="AX162" s="5">
        <f t="shared" si="1476"/>
        <v>0</v>
      </c>
      <c r="AY162" s="5">
        <f t="shared" si="1477"/>
        <v>1.8064102163118121</v>
      </c>
      <c r="AZ162" s="5">
        <f t="shared" si="1478"/>
        <v>0.115</v>
      </c>
      <c r="BA162" s="5">
        <f t="shared" si="1479"/>
        <v>-52.793590544644658</v>
      </c>
      <c r="BB162" s="5">
        <f t="shared" si="1480"/>
        <v>0</v>
      </c>
      <c r="BC162" s="5">
        <f t="shared" si="1481"/>
        <v>-4.9451758145441373E-2</v>
      </c>
      <c r="BD162" s="5">
        <f t="shared" si="1482"/>
        <v>0</v>
      </c>
    </row>
    <row r="163" spans="1:56">
      <c r="A163" s="55" t="str">
        <f t="shared" si="1274"/>
        <v>PIPE.3282.T10SCS</v>
      </c>
      <c r="B163" t="str">
        <f t="shared" si="1459"/>
        <v>SCS_XTD10_PIPE</v>
      </c>
      <c r="C163" s="43" t="s">
        <v>257</v>
      </c>
      <c r="D163" s="44" t="s">
        <v>266</v>
      </c>
      <c r="E163" s="44" t="s">
        <v>245</v>
      </c>
      <c r="F163" s="44" t="s">
        <v>245</v>
      </c>
      <c r="G163" s="44" t="s">
        <v>148</v>
      </c>
      <c r="H163" s="44"/>
      <c r="I163" s="43" t="s">
        <v>280</v>
      </c>
      <c r="J163" s="44" t="s">
        <v>42</v>
      </c>
      <c r="K163" s="44">
        <v>73</v>
      </c>
      <c r="L163" s="43"/>
      <c r="M163" s="35" t="s">
        <v>42</v>
      </c>
      <c r="N163" s="35" t="s">
        <v>42</v>
      </c>
      <c r="O163" s="5">
        <f t="shared" si="1282"/>
        <v>-0.38013866168818755</v>
      </c>
      <c r="P163" s="5">
        <f t="shared" si="1283"/>
        <v>5.0000000000000001E-3</v>
      </c>
      <c r="Q163" s="5">
        <f t="shared" si="1284"/>
        <v>362.61635365359291</v>
      </c>
      <c r="R163" s="5">
        <f t="shared" si="1460"/>
        <v>0</v>
      </c>
      <c r="S163" s="5">
        <f t="shared" si="1461"/>
        <v>-1.7999999999999999E-2</v>
      </c>
      <c r="T163" s="5">
        <f t="shared" si="1462"/>
        <v>0</v>
      </c>
      <c r="U163" s="41">
        <f t="shared" si="1354"/>
        <v>-0.41513866168818758</v>
      </c>
      <c r="V163" s="41">
        <f t="shared" si="1463"/>
        <v>5.0000000000000001E-3</v>
      </c>
      <c r="W163" s="41">
        <f t="shared" si="1356"/>
        <v>362.61635365359291</v>
      </c>
      <c r="X163" s="5">
        <f t="shared" si="1464"/>
        <v>0</v>
      </c>
      <c r="Y163" s="5">
        <f t="shared" si="1465"/>
        <v>-1.7999999999999999E-2</v>
      </c>
      <c r="Z163" s="41">
        <f t="shared" si="1466"/>
        <v>0</v>
      </c>
      <c r="AA163" s="5">
        <f t="shared" si="1360"/>
        <v>-0.74114816799497718</v>
      </c>
      <c r="AB163" s="5">
        <f t="shared" si="1467"/>
        <v>5.0000000000000001E-3</v>
      </c>
      <c r="AC163" s="5">
        <f t="shared" si="1362"/>
        <v>362.60594679113893</v>
      </c>
      <c r="AD163" s="5">
        <f t="shared" si="1468"/>
        <v>0</v>
      </c>
      <c r="AE163" s="5">
        <f t="shared" si="1469"/>
        <v>-3.5999999999999997E-2</v>
      </c>
      <c r="AF163" s="5">
        <f t="shared" si="1470"/>
        <v>0</v>
      </c>
      <c r="AG163" s="38">
        <v>0.01</v>
      </c>
      <c r="AH163" s="38">
        <v>5.0000000000000001E-3</v>
      </c>
      <c r="AI163" s="38">
        <v>362.62</v>
      </c>
      <c r="AJ163" s="38">
        <v>0</v>
      </c>
      <c r="AK163" s="38">
        <v>0</v>
      </c>
      <c r="AL163" s="38">
        <v>0</v>
      </c>
      <c r="AM163" s="5">
        <f t="shared" si="1276"/>
        <v>-16.196834923235333</v>
      </c>
      <c r="AN163" s="5">
        <f t="shared" si="1277"/>
        <v>5.0000000000000001E-3</v>
      </c>
      <c r="AO163" s="5">
        <f t="shared" si="1278"/>
        <v>1287.4098613832032</v>
      </c>
      <c r="AP163" s="5">
        <f t="shared" si="1279"/>
        <v>0</v>
      </c>
      <c r="AQ163" s="5">
        <f t="shared" si="1280"/>
        <v>-4.1007715597952646E-2</v>
      </c>
      <c r="AR163" s="5">
        <f t="shared" si="1281"/>
        <v>0</v>
      </c>
      <c r="AS163" s="5">
        <f t="shared" si="1471"/>
        <v>-16.196834923235333</v>
      </c>
      <c r="AT163" s="5">
        <f t="shared" si="1472"/>
        <v>-2.9036627855959978</v>
      </c>
      <c r="AU163" s="5">
        <f t="shared" si="1473"/>
        <v>3281.9017773934775</v>
      </c>
      <c r="AV163" s="5">
        <f t="shared" si="1474"/>
        <v>3.6499999999999998E-4</v>
      </c>
      <c r="AW163" s="5">
        <f t="shared" si="1475"/>
        <v>-4.1007715597952646E-2</v>
      </c>
      <c r="AX163" s="5">
        <f t="shared" si="1476"/>
        <v>0</v>
      </c>
      <c r="AY163" s="5">
        <f t="shared" si="1477"/>
        <v>1.7372059691829993</v>
      </c>
      <c r="AZ163" s="5">
        <f t="shared" si="1478"/>
        <v>0.115</v>
      </c>
      <c r="BA163" s="5">
        <f t="shared" si="1479"/>
        <v>-51.395302029287933</v>
      </c>
      <c r="BB163" s="5">
        <f t="shared" si="1480"/>
        <v>0</v>
      </c>
      <c r="BC163" s="5">
        <f t="shared" si="1481"/>
        <v>-4.9451758145441373E-2</v>
      </c>
      <c r="BD163" s="5">
        <f t="shared" si="1482"/>
        <v>0</v>
      </c>
    </row>
    <row r="164" spans="1:56">
      <c r="A164" s="55" t="str">
        <f t="shared" si="1274"/>
        <v>PIPE.3286.T10SCS</v>
      </c>
      <c r="B164" t="str">
        <f t="shared" si="1459"/>
        <v>SCS_XTD10_PIPE</v>
      </c>
      <c r="C164" s="43" t="s">
        <v>257</v>
      </c>
      <c r="D164" s="44" t="s">
        <v>266</v>
      </c>
      <c r="E164" s="44" t="s">
        <v>245</v>
      </c>
      <c r="F164" s="44" t="s">
        <v>245</v>
      </c>
      <c r="G164" s="44" t="s">
        <v>148</v>
      </c>
      <c r="H164" s="44"/>
      <c r="I164" s="43" t="s">
        <v>281</v>
      </c>
      <c r="J164" s="44" t="s">
        <v>42</v>
      </c>
      <c r="K164" s="44">
        <v>73</v>
      </c>
      <c r="L164" s="43"/>
      <c r="M164" s="35" t="s">
        <v>42</v>
      </c>
      <c r="N164" s="35" t="s">
        <v>42</v>
      </c>
      <c r="O164" s="5">
        <f t="shared" si="1282"/>
        <v>-0.4629341905606208</v>
      </c>
      <c r="P164" s="5">
        <f t="shared" si="1283"/>
        <v>5.0000000000000001E-3</v>
      </c>
      <c r="Q164" s="5">
        <f t="shared" si="1284"/>
        <v>367.21560847371313</v>
      </c>
      <c r="R164" s="5">
        <f t="shared" si="1460"/>
        <v>0</v>
      </c>
      <c r="S164" s="5">
        <f t="shared" si="1461"/>
        <v>-1.7999999999999999E-2</v>
      </c>
      <c r="T164" s="5">
        <f t="shared" si="1462"/>
        <v>0</v>
      </c>
      <c r="U164" s="41">
        <f t="shared" si="1354"/>
        <v>-0.49793419056062083</v>
      </c>
      <c r="V164" s="41">
        <f t="shared" si="1463"/>
        <v>5.0000000000000001E-3</v>
      </c>
      <c r="W164" s="41">
        <f t="shared" si="1356"/>
        <v>367.21560847371313</v>
      </c>
      <c r="X164" s="5">
        <f t="shared" si="1464"/>
        <v>0</v>
      </c>
      <c r="Y164" s="5">
        <f t="shared" si="1465"/>
        <v>-1.7999999999999999E-2</v>
      </c>
      <c r="Z164" s="41">
        <f t="shared" si="1466"/>
        <v>0</v>
      </c>
      <c r="AA164" s="5">
        <f t="shared" si="1360"/>
        <v>-0.90671240071277681</v>
      </c>
      <c r="AB164" s="5">
        <f t="shared" si="1467"/>
        <v>5.0000000000000001E-3</v>
      </c>
      <c r="AC164" s="5">
        <f t="shared" si="1362"/>
        <v>367.20296631305149</v>
      </c>
      <c r="AD164" s="5">
        <f t="shared" si="1468"/>
        <v>0</v>
      </c>
      <c r="AE164" s="5">
        <f t="shared" si="1469"/>
        <v>-3.5999999999999997E-2</v>
      </c>
      <c r="AF164" s="5">
        <f t="shared" si="1470"/>
        <v>0</v>
      </c>
      <c r="AG164" s="38">
        <v>0.01</v>
      </c>
      <c r="AH164" s="38">
        <v>5.0000000000000001E-3</v>
      </c>
      <c r="AI164" s="38">
        <v>367.22</v>
      </c>
      <c r="AJ164" s="38">
        <v>0</v>
      </c>
      <c r="AK164" s="38">
        <v>0</v>
      </c>
      <c r="AL164" s="38">
        <v>0</v>
      </c>
      <c r="AM164" s="5">
        <f t="shared" si="1276"/>
        <v>-16.385417550161307</v>
      </c>
      <c r="AN164" s="5">
        <f t="shared" si="1277"/>
        <v>5.0000000000000001E-3</v>
      </c>
      <c r="AO164" s="5">
        <f t="shared" si="1278"/>
        <v>1292.0059941698862</v>
      </c>
      <c r="AP164" s="5">
        <f t="shared" si="1279"/>
        <v>0</v>
      </c>
      <c r="AQ164" s="5">
        <f t="shared" si="1280"/>
        <v>-4.1007715597952646E-2</v>
      </c>
      <c r="AR164" s="5">
        <f t="shared" si="1281"/>
        <v>0</v>
      </c>
      <c r="AS164" s="5">
        <f t="shared" si="1471"/>
        <v>-16.385417550161307</v>
      </c>
      <c r="AT164" s="5">
        <f t="shared" si="1472"/>
        <v>-2.905340938796428</v>
      </c>
      <c r="AU164" s="5">
        <f t="shared" si="1473"/>
        <v>3286.4979098737949</v>
      </c>
      <c r="AV164" s="5">
        <f t="shared" si="1474"/>
        <v>3.6499999999999998E-4</v>
      </c>
      <c r="AW164" s="5">
        <f t="shared" si="1475"/>
        <v>-4.1007715597952646E-2</v>
      </c>
      <c r="AX164" s="5">
        <f t="shared" si="1476"/>
        <v>0</v>
      </c>
      <c r="AY164" s="5">
        <f t="shared" si="1477"/>
        <v>1.5098205857597498</v>
      </c>
      <c r="AZ164" s="5">
        <f t="shared" si="1478"/>
        <v>0.115</v>
      </c>
      <c r="BA164" s="5">
        <f t="shared" si="1479"/>
        <v>-46.800925478829058</v>
      </c>
      <c r="BB164" s="5">
        <f t="shared" si="1480"/>
        <v>0</v>
      </c>
      <c r="BC164" s="5">
        <f t="shared" si="1481"/>
        <v>-4.9451758145441373E-2</v>
      </c>
      <c r="BD164" s="5">
        <f t="shared" si="1482"/>
        <v>0</v>
      </c>
    </row>
    <row r="165" spans="1:56">
      <c r="A165" s="55" t="str">
        <f t="shared" si="1274"/>
        <v>PIPE.3288.T10SCS</v>
      </c>
      <c r="B165" t="str">
        <f t="shared" si="1459"/>
        <v>SCS_XTD10_PIPE</v>
      </c>
      <c r="C165" s="43" t="s">
        <v>257</v>
      </c>
      <c r="D165" s="44" t="s">
        <v>266</v>
      </c>
      <c r="E165" s="44" t="s">
        <v>245</v>
      </c>
      <c r="F165" s="44" t="s">
        <v>245</v>
      </c>
      <c r="G165" s="44" t="s">
        <v>148</v>
      </c>
      <c r="H165" s="44"/>
      <c r="I165" s="43" t="s">
        <v>282</v>
      </c>
      <c r="J165" s="44" t="s">
        <v>42</v>
      </c>
      <c r="K165" s="44">
        <v>73</v>
      </c>
      <c r="L165" s="43"/>
      <c r="M165" s="35" t="s">
        <v>42</v>
      </c>
      <c r="N165" s="35" t="s">
        <v>42</v>
      </c>
      <c r="O165" s="5">
        <f t="shared" si="1282"/>
        <v>-0.48453302417951616</v>
      </c>
      <c r="P165" s="5">
        <f t="shared" si="1283"/>
        <v>5.0000000000000001E-3</v>
      </c>
      <c r="Q165" s="5">
        <f t="shared" si="1284"/>
        <v>368.41541407896187</v>
      </c>
      <c r="R165" s="5">
        <f t="shared" si="1460"/>
        <v>0</v>
      </c>
      <c r="S165" s="5">
        <f t="shared" si="1461"/>
        <v>-1.7999999999999999E-2</v>
      </c>
      <c r="T165" s="5">
        <f t="shared" si="1462"/>
        <v>0</v>
      </c>
      <c r="U165" s="41">
        <f t="shared" si="1354"/>
        <v>-0.51953302417951619</v>
      </c>
      <c r="V165" s="41">
        <f t="shared" si="1463"/>
        <v>5.0000000000000001E-3</v>
      </c>
      <c r="W165" s="41">
        <f t="shared" si="1356"/>
        <v>368.41541407896187</v>
      </c>
      <c r="X165" s="5">
        <f t="shared" si="1464"/>
        <v>0</v>
      </c>
      <c r="Y165" s="5">
        <f t="shared" si="1465"/>
        <v>-1.7999999999999999E-2</v>
      </c>
      <c r="Z165" s="41">
        <f t="shared" si="1466"/>
        <v>0</v>
      </c>
      <c r="AA165" s="5">
        <f t="shared" si="1360"/>
        <v>-0.9499030701174197</v>
      </c>
      <c r="AB165" s="5">
        <f t="shared" si="1467"/>
        <v>5.0000000000000001E-3</v>
      </c>
      <c r="AC165" s="5">
        <f t="shared" si="1362"/>
        <v>368.40218879702866</v>
      </c>
      <c r="AD165" s="5">
        <f t="shared" si="1468"/>
        <v>0</v>
      </c>
      <c r="AE165" s="5">
        <f t="shared" si="1469"/>
        <v>-3.5999999999999997E-2</v>
      </c>
      <c r="AF165" s="5">
        <f t="shared" si="1470"/>
        <v>0</v>
      </c>
      <c r="AG165" s="38">
        <v>0.01</v>
      </c>
      <c r="AH165" s="38">
        <v>5.0000000000000001E-3</v>
      </c>
      <c r="AI165" s="38">
        <v>368.42</v>
      </c>
      <c r="AJ165" s="38">
        <v>0</v>
      </c>
      <c r="AK165" s="38">
        <v>0</v>
      </c>
      <c r="AL165" s="38">
        <v>0</v>
      </c>
      <c r="AM165" s="5">
        <f t="shared" si="1276"/>
        <v>-16.434613018055042</v>
      </c>
      <c r="AN165" s="5">
        <f t="shared" si="1277"/>
        <v>5.0000000000000001E-3</v>
      </c>
      <c r="AO165" s="5">
        <f t="shared" si="1278"/>
        <v>1293.2049853316296</v>
      </c>
      <c r="AP165" s="5">
        <f t="shared" si="1279"/>
        <v>0</v>
      </c>
      <c r="AQ165" s="5">
        <f t="shared" si="1280"/>
        <v>-4.1007715597952646E-2</v>
      </c>
      <c r="AR165" s="5">
        <f t="shared" si="1281"/>
        <v>0</v>
      </c>
      <c r="AS165" s="5">
        <f t="shared" si="1471"/>
        <v>-16.434613018055042</v>
      </c>
      <c r="AT165" s="5">
        <f t="shared" si="1472"/>
        <v>-2.9057787178921921</v>
      </c>
      <c r="AU165" s="5">
        <f t="shared" si="1473"/>
        <v>3287.6969009556165</v>
      </c>
      <c r="AV165" s="5">
        <f t="shared" si="1474"/>
        <v>3.6499999999999998E-4</v>
      </c>
      <c r="AW165" s="5">
        <f t="shared" si="1475"/>
        <v>-4.1007715597952646E-2</v>
      </c>
      <c r="AX165" s="5">
        <f t="shared" si="1476"/>
        <v>0</v>
      </c>
      <c r="AY165" s="5">
        <f t="shared" si="1477"/>
        <v>1.4505026596493342</v>
      </c>
      <c r="AZ165" s="5">
        <f t="shared" si="1478"/>
        <v>0.115</v>
      </c>
      <c r="BA165" s="5">
        <f t="shared" si="1479"/>
        <v>-45.602392465665886</v>
      </c>
      <c r="BB165" s="5">
        <f t="shared" si="1480"/>
        <v>0</v>
      </c>
      <c r="BC165" s="5">
        <f t="shared" si="1481"/>
        <v>-4.9451758145441373E-2</v>
      </c>
      <c r="BD165" s="5">
        <f t="shared" si="1482"/>
        <v>0</v>
      </c>
    </row>
    <row r="166" spans="1:56">
      <c r="A166" s="55" t="str">
        <f t="shared" si="1274"/>
        <v>PIPE.3288.T10SCS</v>
      </c>
      <c r="B166" t="str">
        <f t="shared" ref="B166:B175" si="1483">IF( H166&gt;0, CONCATENATE(D166,"_",F166,"_",G166,"-",H166),CONCATENATE(D166,"_",F166,"_",G166) )</f>
        <v>SCS_XTD10_PIPE</v>
      </c>
      <c r="C166" s="43" t="s">
        <v>257</v>
      </c>
      <c r="D166" s="44" t="s">
        <v>266</v>
      </c>
      <c r="E166" s="44" t="s">
        <v>245</v>
      </c>
      <c r="F166" s="44" t="s">
        <v>245</v>
      </c>
      <c r="G166" s="44" t="s">
        <v>148</v>
      </c>
      <c r="H166" s="44"/>
      <c r="I166" s="43" t="s">
        <v>283</v>
      </c>
      <c r="J166" s="44" t="s">
        <v>42</v>
      </c>
      <c r="K166" s="44">
        <v>73</v>
      </c>
      <c r="L166" s="43"/>
      <c r="M166" s="35" t="s">
        <v>42</v>
      </c>
      <c r="N166" s="35" t="s">
        <v>42</v>
      </c>
      <c r="O166" s="5">
        <f t="shared" ref="O166:O175" si="1484">U166+0.035</f>
        <v>-0.48453302417951616</v>
      </c>
      <c r="P166" s="5">
        <f t="shared" ref="P166:P175" si="1485">V166</f>
        <v>5.0000000000000001E-3</v>
      </c>
      <c r="Q166" s="5">
        <f t="shared" ref="Q166:Q175" si="1486">W166</f>
        <v>368.41541407896187</v>
      </c>
      <c r="R166" s="5">
        <f t="shared" ref="R166:R175" si="1487">AJ166</f>
        <v>0</v>
      </c>
      <c r="S166" s="5">
        <f t="shared" ref="S166:S175" si="1488">AK166-0.018</f>
        <v>-1.7999999999999999E-2</v>
      </c>
      <c r="T166" s="5">
        <f t="shared" ref="T166:T175" si="1489">AL166</f>
        <v>0</v>
      </c>
      <c r="U166" s="41">
        <f t="shared" si="1354"/>
        <v>-0.51953302417951619</v>
      </c>
      <c r="V166" s="41">
        <f t="shared" ref="V166:V175" si="1490">AH166</f>
        <v>5.0000000000000001E-3</v>
      </c>
      <c r="W166" s="41">
        <f t="shared" si="1356"/>
        <v>368.41541407896187</v>
      </c>
      <c r="X166" s="5">
        <f t="shared" ref="X166:X175" si="1491">R166</f>
        <v>0</v>
      </c>
      <c r="Y166" s="5">
        <f t="shared" ref="Y166:Y175" si="1492">S166</f>
        <v>-1.7999999999999999E-2</v>
      </c>
      <c r="Z166" s="41">
        <f t="shared" ref="Z166:Z175" si="1493">T166</f>
        <v>0</v>
      </c>
      <c r="AA166" s="5">
        <f t="shared" si="1360"/>
        <v>-0.9499030701174197</v>
      </c>
      <c r="AB166" s="5">
        <f t="shared" ref="AB166:AB175" si="1494">V166</f>
        <v>5.0000000000000001E-3</v>
      </c>
      <c r="AC166" s="5">
        <f t="shared" si="1362"/>
        <v>368.40218879702866</v>
      </c>
      <c r="AD166" s="5">
        <f t="shared" ref="AD166:AD175" si="1495">R166</f>
        <v>0</v>
      </c>
      <c r="AE166" s="5">
        <f t="shared" ref="AE166:AE175" si="1496">S166-0.018</f>
        <v>-3.5999999999999997E-2</v>
      </c>
      <c r="AF166" s="5">
        <f t="shared" ref="AF166:AF175" si="1497">T166</f>
        <v>0</v>
      </c>
      <c r="AG166" s="38">
        <v>0.01</v>
      </c>
      <c r="AH166" s="38">
        <v>5.0000000000000001E-3</v>
      </c>
      <c r="AI166" s="38">
        <v>368.42</v>
      </c>
      <c r="AJ166" s="38">
        <v>0</v>
      </c>
      <c r="AK166" s="38">
        <v>0</v>
      </c>
      <c r="AL166" s="38">
        <v>0</v>
      </c>
      <c r="AM166" s="5">
        <f t="shared" si="1276"/>
        <v>-16.434613018055042</v>
      </c>
      <c r="AN166" s="5">
        <f t="shared" si="1277"/>
        <v>5.0000000000000001E-3</v>
      </c>
      <c r="AO166" s="5">
        <f t="shared" si="1278"/>
        <v>1293.2049853316296</v>
      </c>
      <c r="AP166" s="5">
        <f t="shared" si="1279"/>
        <v>0</v>
      </c>
      <c r="AQ166" s="5">
        <f t="shared" si="1280"/>
        <v>-4.1007715597952646E-2</v>
      </c>
      <c r="AR166" s="5">
        <f t="shared" si="1281"/>
        <v>0</v>
      </c>
      <c r="AS166" s="5">
        <f t="shared" ref="AS166:AS175" si="1498">AM166</f>
        <v>-16.434613018055042</v>
      </c>
      <c r="AT166" s="5">
        <f t="shared" ref="AT166:AT175" si="1499">AN166*COS(0.02092*PI()/180)-AO166*SIN(0.02092*PI()/180)-2.4386</f>
        <v>-2.9057787178921921</v>
      </c>
      <c r="AU166" s="5">
        <f t="shared" ref="AU166:AU175" si="1500">AN166*SIN(0.02092*PI()/180)+AO166*COS(0.02092*PI()/180)+1994.492</f>
        <v>3287.6969009556165</v>
      </c>
      <c r="AV166" s="5">
        <f t="shared" ref="AV166:AV175" si="1501">AP166+0.000365</f>
        <v>3.6499999999999998E-4</v>
      </c>
      <c r="AW166" s="5">
        <f t="shared" ref="AW166:AW175" si="1502">AQ166</f>
        <v>-4.1007715597952646E-2</v>
      </c>
      <c r="AX166" s="5">
        <f t="shared" ref="AX166:AX175" si="1503">AR166</f>
        <v>0</v>
      </c>
      <c r="AY166" s="5">
        <f t="shared" ref="AY166:AY175" si="1504">(AM166+17.5)*COS(-0.483808*PI()/180)+(AO166-1338.818)*SIN(-0.483808*PI()/180)</f>
        <v>1.4505026596493342</v>
      </c>
      <c r="AZ166" s="5">
        <f t="shared" ref="AZ166:AZ175" si="1505">AN166+0.11</f>
        <v>0.115</v>
      </c>
      <c r="BA166" s="5">
        <f t="shared" ref="BA166:BA175" si="1506">-(AM166+17.5)*SIN(-0.483808*PI()/180)+(AO166-1338.818)*COS(-0.483808*PI()/180)</f>
        <v>-45.602392465665886</v>
      </c>
      <c r="BB166" s="5">
        <f t="shared" ref="BB166:BB175" si="1507">AP166</f>
        <v>0</v>
      </c>
      <c r="BC166" s="5">
        <f t="shared" ref="BC166:BC175" si="1508">AQ166-0.483808*PI()/180</f>
        <v>-4.9451758145441373E-2</v>
      </c>
      <c r="BD166" s="5">
        <f t="shared" ref="BD166:BD175" si="1509">AR166</f>
        <v>0</v>
      </c>
    </row>
    <row r="167" spans="1:56">
      <c r="A167" s="83" t="str">
        <f t="shared" si="1274"/>
        <v>PIPE.3290.T10SCS</v>
      </c>
      <c r="B167" t="str">
        <f t="shared" si="1483"/>
        <v>SCS_XTD10_PIPE</v>
      </c>
      <c r="C167" s="43" t="s">
        <v>257</v>
      </c>
      <c r="D167" s="44" t="s">
        <v>266</v>
      </c>
      <c r="E167" s="44" t="s">
        <v>245</v>
      </c>
      <c r="F167" s="44" t="s">
        <v>245</v>
      </c>
      <c r="G167" s="44" t="s">
        <v>148</v>
      </c>
      <c r="H167" s="44"/>
      <c r="I167" s="43" t="s">
        <v>276</v>
      </c>
      <c r="J167" s="44" t="s">
        <v>42</v>
      </c>
      <c r="K167" s="44">
        <v>73</v>
      </c>
      <c r="L167" s="43"/>
      <c r="M167" s="35" t="s">
        <v>42</v>
      </c>
      <c r="N167" s="35" t="s">
        <v>42</v>
      </c>
      <c r="O167" s="5">
        <f t="shared" si="1484"/>
        <v>-0.53097051646014126</v>
      </c>
      <c r="P167" s="5">
        <f t="shared" si="1485"/>
        <v>5.0000000000000001E-3</v>
      </c>
      <c r="Q167" s="5">
        <f t="shared" si="1486"/>
        <v>370.99499613024665</v>
      </c>
      <c r="R167" s="5">
        <f t="shared" si="1487"/>
        <v>0</v>
      </c>
      <c r="S167" s="5">
        <f t="shared" si="1488"/>
        <v>-1.7999999999999999E-2</v>
      </c>
      <c r="T167" s="5">
        <f t="shared" si="1489"/>
        <v>0</v>
      </c>
      <c r="U167" s="41">
        <f t="shared" si="1354"/>
        <v>-0.56597051646014129</v>
      </c>
      <c r="V167" s="41">
        <f t="shared" si="1490"/>
        <v>5.0000000000000001E-3</v>
      </c>
      <c r="W167" s="41">
        <f t="shared" si="1356"/>
        <v>370.99499613024665</v>
      </c>
      <c r="X167" s="5">
        <f t="shared" si="1491"/>
        <v>0</v>
      </c>
      <c r="Y167" s="5">
        <f t="shared" si="1492"/>
        <v>-1.7999999999999999E-2</v>
      </c>
      <c r="Z167" s="41">
        <f t="shared" si="1493"/>
        <v>0</v>
      </c>
      <c r="AA167" s="5">
        <f t="shared" si="1360"/>
        <v>-1.0427630093374016</v>
      </c>
      <c r="AB167" s="5">
        <f t="shared" si="1494"/>
        <v>5.0000000000000001E-3</v>
      </c>
      <c r="AC167" s="5">
        <f t="shared" si="1362"/>
        <v>370.98051713757957</v>
      </c>
      <c r="AD167" s="5">
        <f t="shared" si="1495"/>
        <v>0</v>
      </c>
      <c r="AE167" s="5">
        <f t="shared" si="1496"/>
        <v>-3.5999999999999997E-2</v>
      </c>
      <c r="AF167" s="5">
        <f t="shared" si="1497"/>
        <v>0</v>
      </c>
      <c r="AG167" s="38">
        <v>0.01</v>
      </c>
      <c r="AH167" s="38">
        <v>5.0000000000000001E-3</v>
      </c>
      <c r="AI167" s="38">
        <v>371</v>
      </c>
      <c r="AJ167" s="38">
        <v>0</v>
      </c>
      <c r="AK167" s="38">
        <v>0</v>
      </c>
      <c r="AL167" s="38">
        <v>0</v>
      </c>
      <c r="AM167" s="5">
        <f t="shared" si="1276"/>
        <v>-16.540383274026563</v>
      </c>
      <c r="AN167" s="5">
        <f t="shared" si="1277"/>
        <v>5.0000000000000001E-3</v>
      </c>
      <c r="AO167" s="5">
        <f t="shared" si="1278"/>
        <v>1295.782816329378</v>
      </c>
      <c r="AP167" s="5">
        <f t="shared" si="1279"/>
        <v>0</v>
      </c>
      <c r="AQ167" s="5">
        <f t="shared" si="1280"/>
        <v>-4.1007715597952646E-2</v>
      </c>
      <c r="AR167" s="5">
        <f t="shared" si="1281"/>
        <v>0</v>
      </c>
      <c r="AS167" s="5">
        <f t="shared" si="1498"/>
        <v>-16.540383274026563</v>
      </c>
      <c r="AT167" s="5">
        <f t="shared" si="1499"/>
        <v>-2.9067199429480857</v>
      </c>
      <c r="AU167" s="5">
        <f t="shared" si="1500"/>
        <v>3290.2747317815333</v>
      </c>
      <c r="AV167" s="5">
        <f t="shared" si="1501"/>
        <v>3.6499999999999998E-4</v>
      </c>
      <c r="AW167" s="5">
        <f t="shared" si="1502"/>
        <v>-4.1007715597952646E-2</v>
      </c>
      <c r="AX167" s="5">
        <f t="shared" si="1503"/>
        <v>0</v>
      </c>
      <c r="AY167" s="5">
        <f t="shared" si="1504"/>
        <v>1.3229691185119496</v>
      </c>
      <c r="AZ167" s="5">
        <f t="shared" si="1505"/>
        <v>0.115</v>
      </c>
      <c r="BA167" s="5">
        <f t="shared" si="1506"/>
        <v>-43.025546487364963</v>
      </c>
      <c r="BB167" s="5">
        <f t="shared" si="1507"/>
        <v>0</v>
      </c>
      <c r="BC167" s="5">
        <f t="shared" si="1508"/>
        <v>-4.9451758145441373E-2</v>
      </c>
      <c r="BD167" s="5">
        <f t="shared" si="1509"/>
        <v>0</v>
      </c>
    </row>
    <row r="168" spans="1:56">
      <c r="A168" s="83" t="str">
        <f t="shared" si="1274"/>
        <v>PIPE.3292.T10SCS</v>
      </c>
      <c r="B168" t="str">
        <f t="shared" si="1483"/>
        <v>SCS_XTD10_PIPE</v>
      </c>
      <c r="C168" s="43" t="s">
        <v>257</v>
      </c>
      <c r="D168" s="44" t="s">
        <v>266</v>
      </c>
      <c r="E168" s="44" t="s">
        <v>245</v>
      </c>
      <c r="F168" s="44" t="s">
        <v>245</v>
      </c>
      <c r="G168" s="44" t="s">
        <v>148</v>
      </c>
      <c r="H168" s="44"/>
      <c r="I168" s="43" t="s">
        <v>277</v>
      </c>
      <c r="J168" s="44" t="s">
        <v>42</v>
      </c>
      <c r="K168" s="44">
        <v>73</v>
      </c>
      <c r="L168" s="43"/>
      <c r="M168" s="35" t="s">
        <v>42</v>
      </c>
      <c r="N168" s="35" t="s">
        <v>42</v>
      </c>
      <c r="O168" s="5">
        <f t="shared" si="1484"/>
        <v>-0.56255881062777591</v>
      </c>
      <c r="P168" s="5">
        <f t="shared" si="1485"/>
        <v>5.0000000000000001E-3</v>
      </c>
      <c r="Q168" s="5">
        <f t="shared" si="1486"/>
        <v>372.74971182792291</v>
      </c>
      <c r="R168" s="5">
        <f t="shared" si="1487"/>
        <v>0</v>
      </c>
      <c r="S168" s="5">
        <f t="shared" si="1488"/>
        <v>-1.7999999999999999E-2</v>
      </c>
      <c r="T168" s="5">
        <f t="shared" si="1489"/>
        <v>0</v>
      </c>
      <c r="U168" s="41">
        <f t="shared" si="1354"/>
        <v>-0.59755881062777594</v>
      </c>
      <c r="V168" s="41">
        <f t="shared" si="1490"/>
        <v>5.0000000000000001E-3</v>
      </c>
      <c r="W168" s="41">
        <f t="shared" si="1356"/>
        <v>372.74971182792291</v>
      </c>
      <c r="X168" s="5">
        <f t="shared" si="1491"/>
        <v>0</v>
      </c>
      <c r="Y168" s="5">
        <f t="shared" si="1492"/>
        <v>-1.7999999999999999E-2</v>
      </c>
      <c r="Z168" s="41">
        <f t="shared" si="1493"/>
        <v>0</v>
      </c>
      <c r="AA168" s="5">
        <f t="shared" si="1360"/>
        <v>-1.1059293633416916</v>
      </c>
      <c r="AB168" s="5">
        <f t="shared" si="1494"/>
        <v>5.0000000000000001E-3</v>
      </c>
      <c r="AC168" s="5">
        <f t="shared" si="1362"/>
        <v>372.73438002039615</v>
      </c>
      <c r="AD168" s="5">
        <f t="shared" si="1495"/>
        <v>0</v>
      </c>
      <c r="AE168" s="5">
        <f t="shared" si="1496"/>
        <v>-3.5999999999999997E-2</v>
      </c>
      <c r="AF168" s="5">
        <f t="shared" si="1497"/>
        <v>0</v>
      </c>
      <c r="AG168" s="38">
        <v>0.01</v>
      </c>
      <c r="AH168" s="38">
        <v>5.0000000000000001E-3</v>
      </c>
      <c r="AI168" s="38">
        <v>372.755</v>
      </c>
      <c r="AJ168" s="38">
        <v>0</v>
      </c>
      <c r="AK168" s="38">
        <v>0</v>
      </c>
      <c r="AL168" s="38">
        <v>0</v>
      </c>
      <c r="AM168" s="5">
        <f t="shared" si="1276"/>
        <v>-16.612331645821147</v>
      </c>
      <c r="AN168" s="5">
        <f t="shared" si="1277"/>
        <v>5.0000000000000001E-3</v>
      </c>
      <c r="AO168" s="5">
        <f t="shared" si="1278"/>
        <v>1297.5363409034276</v>
      </c>
      <c r="AP168" s="5">
        <f t="shared" si="1279"/>
        <v>0</v>
      </c>
      <c r="AQ168" s="5">
        <f t="shared" si="1280"/>
        <v>-4.1007715597952646E-2</v>
      </c>
      <c r="AR168" s="5">
        <f t="shared" si="1281"/>
        <v>0</v>
      </c>
      <c r="AS168" s="5">
        <f t="shared" si="1498"/>
        <v>-16.612331645821147</v>
      </c>
      <c r="AT168" s="5">
        <f t="shared" si="1499"/>
        <v>-2.9073601948756407</v>
      </c>
      <c r="AU168" s="5">
        <f t="shared" si="1500"/>
        <v>3292.0282562386974</v>
      </c>
      <c r="AV168" s="5">
        <f t="shared" si="1501"/>
        <v>3.6499999999999998E-4</v>
      </c>
      <c r="AW168" s="5">
        <f t="shared" si="1502"/>
        <v>-4.1007715597952646E-2</v>
      </c>
      <c r="AX168" s="5">
        <f t="shared" si="1503"/>
        <v>0</v>
      </c>
      <c r="AY168" s="5">
        <f t="shared" si="1504"/>
        <v>1.236216651575472</v>
      </c>
      <c r="AZ168" s="5">
        <f t="shared" si="1505"/>
        <v>0.115</v>
      </c>
      <c r="BA168" s="5">
        <f t="shared" si="1506"/>
        <v>-41.272691955613915</v>
      </c>
      <c r="BB168" s="5">
        <f t="shared" si="1507"/>
        <v>0</v>
      </c>
      <c r="BC168" s="5">
        <f t="shared" si="1508"/>
        <v>-4.9451758145441373E-2</v>
      </c>
      <c r="BD168" s="5">
        <f t="shared" si="1509"/>
        <v>0</v>
      </c>
    </row>
    <row r="169" spans="1:56">
      <c r="A169" s="83" t="str">
        <f t="shared" si="1274"/>
        <v>PIPE.3295.T10SCS</v>
      </c>
      <c r="B169" t="str">
        <f t="shared" si="1483"/>
        <v>SCS_XTD10_PIPE</v>
      </c>
      <c r="C169" s="43" t="s">
        <v>257</v>
      </c>
      <c r="D169" s="44" t="s">
        <v>266</v>
      </c>
      <c r="E169" s="44" t="s">
        <v>245</v>
      </c>
      <c r="F169" s="44" t="s">
        <v>245</v>
      </c>
      <c r="G169" s="44" t="s">
        <v>148</v>
      </c>
      <c r="H169" s="44"/>
      <c r="I169" s="43" t="s">
        <v>276</v>
      </c>
      <c r="J169" s="44" t="s">
        <v>42</v>
      </c>
      <c r="K169" s="44">
        <v>73</v>
      </c>
      <c r="L169" s="43"/>
      <c r="M169" s="35" t="s">
        <v>42</v>
      </c>
      <c r="N169" s="35" t="s">
        <v>42</v>
      </c>
      <c r="O169" s="5">
        <f t="shared" si="1484"/>
        <v>-0.60737639038698432</v>
      </c>
      <c r="P169" s="5">
        <f t="shared" si="1485"/>
        <v>5.0000000000000001E-3</v>
      </c>
      <c r="Q169" s="5">
        <f t="shared" si="1486"/>
        <v>375.23930845881409</v>
      </c>
      <c r="R169" s="5">
        <f t="shared" si="1487"/>
        <v>0</v>
      </c>
      <c r="S169" s="5">
        <f t="shared" si="1488"/>
        <v>-1.7999999999999999E-2</v>
      </c>
      <c r="T169" s="5">
        <f t="shared" si="1489"/>
        <v>0</v>
      </c>
      <c r="U169" s="41">
        <f t="shared" si="1354"/>
        <v>-0.64237639038698435</v>
      </c>
      <c r="V169" s="41">
        <f t="shared" si="1490"/>
        <v>5.0000000000000001E-3</v>
      </c>
      <c r="W169" s="41">
        <f t="shared" si="1356"/>
        <v>375.23930845881409</v>
      </c>
      <c r="X169" s="5">
        <f t="shared" si="1491"/>
        <v>0</v>
      </c>
      <c r="Y169" s="5">
        <f t="shared" si="1492"/>
        <v>-1.7999999999999999E-2</v>
      </c>
      <c r="Z169" s="41">
        <f t="shared" si="1493"/>
        <v>0</v>
      </c>
      <c r="AA169" s="5">
        <f t="shared" si="1360"/>
        <v>-1.195550002356327</v>
      </c>
      <c r="AB169" s="5">
        <f t="shared" si="1494"/>
        <v>5.0000000000000001E-3</v>
      </c>
      <c r="AC169" s="5">
        <f t="shared" si="1362"/>
        <v>375.22276667464882</v>
      </c>
      <c r="AD169" s="5">
        <f t="shared" si="1495"/>
        <v>0</v>
      </c>
      <c r="AE169" s="5">
        <f t="shared" si="1496"/>
        <v>-3.5999999999999997E-2</v>
      </c>
      <c r="AF169" s="5">
        <f t="shared" si="1497"/>
        <v>0</v>
      </c>
      <c r="AG169" s="38">
        <v>0.01</v>
      </c>
      <c r="AH169" s="38">
        <v>5.0000000000000001E-3</v>
      </c>
      <c r="AI169" s="38">
        <v>375.245</v>
      </c>
      <c r="AJ169" s="38">
        <v>0</v>
      </c>
      <c r="AK169" s="38">
        <v>0</v>
      </c>
      <c r="AL169" s="38">
        <v>0</v>
      </c>
      <c r="AM169" s="5">
        <f t="shared" si="1276"/>
        <v>-16.714412241700643</v>
      </c>
      <c r="AN169" s="5">
        <f t="shared" si="1277"/>
        <v>5.0000000000000001E-3</v>
      </c>
      <c r="AO169" s="5">
        <f t="shared" si="1278"/>
        <v>1300.024247564045</v>
      </c>
      <c r="AP169" s="5">
        <f t="shared" si="1279"/>
        <v>0</v>
      </c>
      <c r="AQ169" s="5">
        <f t="shared" si="1280"/>
        <v>-4.1007715597952646E-2</v>
      </c>
      <c r="AR169" s="5">
        <f t="shared" si="1281"/>
        <v>0</v>
      </c>
      <c r="AS169" s="5">
        <f t="shared" si="1498"/>
        <v>-16.714412241700643</v>
      </c>
      <c r="AT169" s="5">
        <f t="shared" si="1499"/>
        <v>-2.9082685864993518</v>
      </c>
      <c r="AU169" s="5">
        <f t="shared" si="1500"/>
        <v>3294.5161627334778</v>
      </c>
      <c r="AV169" s="5">
        <f t="shared" si="1501"/>
        <v>3.6499999999999998E-4</v>
      </c>
      <c r="AW169" s="5">
        <f t="shared" si="1502"/>
        <v>-4.1007715597952646E-2</v>
      </c>
      <c r="AX169" s="5">
        <f t="shared" si="1503"/>
        <v>0</v>
      </c>
      <c r="AY169" s="5">
        <f t="shared" si="1504"/>
        <v>1.113131954896365</v>
      </c>
      <c r="AZ169" s="5">
        <f t="shared" si="1505"/>
        <v>0.115</v>
      </c>
      <c r="BA169" s="5">
        <f t="shared" si="1506"/>
        <v>-38.785735953300403</v>
      </c>
      <c r="BB169" s="5">
        <f t="shared" si="1507"/>
        <v>0</v>
      </c>
      <c r="BC169" s="5">
        <f t="shared" si="1508"/>
        <v>-4.9451758145441373E-2</v>
      </c>
      <c r="BD169" s="5">
        <f t="shared" si="1509"/>
        <v>0</v>
      </c>
    </row>
    <row r="170" spans="1:56">
      <c r="A170" s="83" t="str">
        <f t="shared" si="1274"/>
        <v>PIPE.3299.T10SCS</v>
      </c>
      <c r="B170" t="str">
        <f t="shared" si="1483"/>
        <v>SCS_XTD10_PIPE</v>
      </c>
      <c r="C170" s="43" t="s">
        <v>257</v>
      </c>
      <c r="D170" s="44" t="s">
        <v>266</v>
      </c>
      <c r="E170" s="44" t="s">
        <v>245</v>
      </c>
      <c r="F170" s="44" t="s">
        <v>245</v>
      </c>
      <c r="G170" s="44" t="s">
        <v>148</v>
      </c>
      <c r="H170" s="44"/>
      <c r="I170" s="43" t="s">
        <v>277</v>
      </c>
      <c r="J170" s="44" t="s">
        <v>42</v>
      </c>
      <c r="K170" s="44">
        <v>73</v>
      </c>
      <c r="L170" s="43"/>
      <c r="M170" s="35" t="s">
        <v>42</v>
      </c>
      <c r="N170" s="35" t="s">
        <v>42</v>
      </c>
      <c r="O170" s="5">
        <f t="shared" si="1484"/>
        <v>-0.69017191925941757</v>
      </c>
      <c r="P170" s="5">
        <f t="shared" si="1485"/>
        <v>5.0000000000000001E-3</v>
      </c>
      <c r="Q170" s="5">
        <f t="shared" si="1486"/>
        <v>379.83856327893432</v>
      </c>
      <c r="R170" s="5">
        <f t="shared" si="1487"/>
        <v>0</v>
      </c>
      <c r="S170" s="5">
        <f t="shared" si="1488"/>
        <v>-1.7999999999999999E-2</v>
      </c>
      <c r="T170" s="5">
        <f t="shared" si="1489"/>
        <v>0</v>
      </c>
      <c r="U170" s="41">
        <f t="shared" si="1354"/>
        <v>-0.7251719192594176</v>
      </c>
      <c r="V170" s="41">
        <f t="shared" si="1490"/>
        <v>5.0000000000000001E-3</v>
      </c>
      <c r="W170" s="41">
        <f t="shared" si="1356"/>
        <v>379.83856327893432</v>
      </c>
      <c r="X170" s="5">
        <f t="shared" si="1491"/>
        <v>0</v>
      </c>
      <c r="Y170" s="5">
        <f t="shared" si="1492"/>
        <v>-1.7999999999999999E-2</v>
      </c>
      <c r="Z170" s="41">
        <f t="shared" si="1493"/>
        <v>0</v>
      </c>
      <c r="AA170" s="5">
        <f t="shared" si="1360"/>
        <v>-1.3611142350741265</v>
      </c>
      <c r="AB170" s="5">
        <f t="shared" si="1494"/>
        <v>5.0000000000000001E-3</v>
      </c>
      <c r="AC170" s="5">
        <f t="shared" si="1362"/>
        <v>379.81978619656138</v>
      </c>
      <c r="AD170" s="5">
        <f t="shared" si="1495"/>
        <v>0</v>
      </c>
      <c r="AE170" s="5">
        <f t="shared" si="1496"/>
        <v>-3.5999999999999997E-2</v>
      </c>
      <c r="AF170" s="5">
        <f t="shared" si="1497"/>
        <v>0</v>
      </c>
      <c r="AG170" s="38">
        <v>0.01</v>
      </c>
      <c r="AH170" s="38">
        <v>5.0000000000000001E-3</v>
      </c>
      <c r="AI170" s="38">
        <v>379.84500000000003</v>
      </c>
      <c r="AJ170" s="38">
        <v>0</v>
      </c>
      <c r="AK170" s="38">
        <v>0</v>
      </c>
      <c r="AL170" s="38">
        <v>0</v>
      </c>
      <c r="AM170" s="5">
        <f t="shared" si="1276"/>
        <v>-16.902994868626621</v>
      </c>
      <c r="AN170" s="5">
        <f t="shared" si="1277"/>
        <v>5.0000000000000001E-3</v>
      </c>
      <c r="AO170" s="5">
        <f t="shared" si="1278"/>
        <v>1304.6203803507278</v>
      </c>
      <c r="AP170" s="5">
        <f t="shared" si="1279"/>
        <v>0</v>
      </c>
      <c r="AQ170" s="5">
        <f t="shared" si="1280"/>
        <v>-4.1007715597952646E-2</v>
      </c>
      <c r="AR170" s="5">
        <f t="shared" si="1281"/>
        <v>0</v>
      </c>
      <c r="AS170" s="5">
        <f t="shared" si="1498"/>
        <v>-16.902994868626621</v>
      </c>
      <c r="AT170" s="5">
        <f t="shared" si="1499"/>
        <v>-2.909946739699782</v>
      </c>
      <c r="AU170" s="5">
        <f t="shared" si="1500"/>
        <v>3299.1122952137948</v>
      </c>
      <c r="AV170" s="5">
        <f t="shared" si="1501"/>
        <v>3.6499999999999998E-4</v>
      </c>
      <c r="AW170" s="5">
        <f t="shared" si="1502"/>
        <v>-4.1007715597952646E-2</v>
      </c>
      <c r="AX170" s="5">
        <f t="shared" si="1503"/>
        <v>0</v>
      </c>
      <c r="AY170" s="5">
        <f t="shared" si="1504"/>
        <v>0.88574657147311386</v>
      </c>
      <c r="AZ170" s="5">
        <f t="shared" si="1505"/>
        <v>0.115</v>
      </c>
      <c r="BA170" s="5">
        <f t="shared" si="1506"/>
        <v>-34.191359402841748</v>
      </c>
      <c r="BB170" s="5">
        <f t="shared" si="1507"/>
        <v>0</v>
      </c>
      <c r="BC170" s="5">
        <f t="shared" si="1508"/>
        <v>-4.9451758145441373E-2</v>
      </c>
      <c r="BD170" s="5">
        <f t="shared" si="1509"/>
        <v>0</v>
      </c>
    </row>
    <row r="171" spans="1:56">
      <c r="A171" s="83" t="str">
        <f t="shared" si="1274"/>
        <v>PIPE.3301.T10SCS</v>
      </c>
      <c r="B171" t="str">
        <f t="shared" si="1483"/>
        <v>SCS_XTD10_PIPE</v>
      </c>
      <c r="C171" s="43" t="s">
        <v>257</v>
      </c>
      <c r="D171" s="44" t="s">
        <v>266</v>
      </c>
      <c r="E171" s="44" t="s">
        <v>245</v>
      </c>
      <c r="F171" s="44" t="s">
        <v>245</v>
      </c>
      <c r="G171" s="44" t="s">
        <v>148</v>
      </c>
      <c r="H171" s="44"/>
      <c r="I171" s="43" t="s">
        <v>278</v>
      </c>
      <c r="J171" s="44" t="s">
        <v>42</v>
      </c>
      <c r="K171" s="44">
        <v>73</v>
      </c>
      <c r="L171" s="43"/>
      <c r="M171" s="35" t="s">
        <v>42</v>
      </c>
      <c r="N171" s="35" t="s">
        <v>42</v>
      </c>
      <c r="O171" s="5">
        <f t="shared" si="1484"/>
        <v>-0.71537055848146192</v>
      </c>
      <c r="P171" s="5">
        <f t="shared" si="1485"/>
        <v>5.0000000000000001E-3</v>
      </c>
      <c r="Q171" s="5">
        <f t="shared" si="1486"/>
        <v>381.2383364850578</v>
      </c>
      <c r="R171" s="5">
        <f t="shared" si="1487"/>
        <v>0</v>
      </c>
      <c r="S171" s="5">
        <f t="shared" si="1488"/>
        <v>-1.7999999999999999E-2</v>
      </c>
      <c r="T171" s="5">
        <f t="shared" si="1489"/>
        <v>0</v>
      </c>
      <c r="U171" s="41">
        <f t="shared" si="1354"/>
        <v>-0.75037055848146195</v>
      </c>
      <c r="V171" s="41">
        <f t="shared" si="1490"/>
        <v>5.0000000000000001E-3</v>
      </c>
      <c r="W171" s="41">
        <f t="shared" si="1356"/>
        <v>381.2383364850578</v>
      </c>
      <c r="X171" s="5">
        <f t="shared" si="1491"/>
        <v>0</v>
      </c>
      <c r="Y171" s="5">
        <f t="shared" si="1492"/>
        <v>-1.7999999999999999E-2</v>
      </c>
      <c r="Z171" s="41">
        <f t="shared" si="1493"/>
        <v>0</v>
      </c>
      <c r="AA171" s="5">
        <f t="shared" si="1360"/>
        <v>-1.4115033493795424</v>
      </c>
      <c r="AB171" s="5">
        <f t="shared" si="1494"/>
        <v>5.0000000000000001E-3</v>
      </c>
      <c r="AC171" s="5">
        <f t="shared" si="1362"/>
        <v>381.21887909453466</v>
      </c>
      <c r="AD171" s="5">
        <f t="shared" si="1495"/>
        <v>0</v>
      </c>
      <c r="AE171" s="5">
        <f t="shared" si="1496"/>
        <v>-3.5999999999999997E-2</v>
      </c>
      <c r="AF171" s="5">
        <f t="shared" si="1497"/>
        <v>0</v>
      </c>
      <c r="AG171" s="38">
        <v>0.01</v>
      </c>
      <c r="AH171" s="38">
        <v>5.0000000000000001E-3</v>
      </c>
      <c r="AI171" s="38">
        <v>381.245</v>
      </c>
      <c r="AJ171" s="38">
        <v>0</v>
      </c>
      <c r="AK171" s="38">
        <v>0</v>
      </c>
      <c r="AL171" s="38">
        <v>0</v>
      </c>
      <c r="AM171" s="5">
        <f t="shared" si="1276"/>
        <v>-16.960389581169309</v>
      </c>
      <c r="AN171" s="5">
        <f t="shared" si="1277"/>
        <v>5.0000000000000001E-3</v>
      </c>
      <c r="AO171" s="5">
        <f t="shared" si="1278"/>
        <v>1306.0192033727619</v>
      </c>
      <c r="AP171" s="5">
        <f t="shared" si="1279"/>
        <v>0</v>
      </c>
      <c r="AQ171" s="5">
        <f t="shared" si="1280"/>
        <v>-4.1007715597952646E-2</v>
      </c>
      <c r="AR171" s="5">
        <f t="shared" si="1281"/>
        <v>0</v>
      </c>
      <c r="AS171" s="5">
        <f t="shared" si="1498"/>
        <v>-16.960389581169309</v>
      </c>
      <c r="AT171" s="5">
        <f t="shared" si="1499"/>
        <v>-2.9104574819781739</v>
      </c>
      <c r="AU171" s="5">
        <f t="shared" si="1500"/>
        <v>3300.5111181425868</v>
      </c>
      <c r="AV171" s="5">
        <f t="shared" si="1501"/>
        <v>3.6499999999999998E-4</v>
      </c>
      <c r="AW171" s="5">
        <f t="shared" si="1502"/>
        <v>-4.1007715597952646E-2</v>
      </c>
      <c r="AX171" s="5">
        <f t="shared" si="1503"/>
        <v>0</v>
      </c>
      <c r="AY171" s="5">
        <f t="shared" si="1504"/>
        <v>0.8165423243442973</v>
      </c>
      <c r="AZ171" s="5">
        <f t="shared" si="1505"/>
        <v>0.115</v>
      </c>
      <c r="BA171" s="5">
        <f t="shared" si="1506"/>
        <v>-32.793070887484568</v>
      </c>
      <c r="BB171" s="5">
        <f t="shared" si="1507"/>
        <v>0</v>
      </c>
      <c r="BC171" s="5">
        <f t="shared" si="1508"/>
        <v>-4.9451758145441373E-2</v>
      </c>
      <c r="BD171" s="5">
        <f t="shared" si="1509"/>
        <v>0</v>
      </c>
    </row>
    <row r="172" spans="1:56">
      <c r="A172" s="83" t="str">
        <f t="shared" ref="A172:A219" si="1510">IF( H172="", CONCATENATE(G172,".",ROUND(AU172,0),".",C172),CONCATENATE(G172,"-",H172,".",ROUND(AU172,0),".",C172))</f>
        <v>PIPE.3305.T10SCS</v>
      </c>
      <c r="B172" t="str">
        <f t="shared" si="1483"/>
        <v>SCS_XTD10_PIPE</v>
      </c>
      <c r="C172" s="43" t="s">
        <v>257</v>
      </c>
      <c r="D172" s="44" t="s">
        <v>266</v>
      </c>
      <c r="E172" s="44" t="s">
        <v>245</v>
      </c>
      <c r="F172" s="44" t="s">
        <v>245</v>
      </c>
      <c r="G172" s="44" t="s">
        <v>148</v>
      </c>
      <c r="H172" s="44"/>
      <c r="I172" s="43" t="s">
        <v>279</v>
      </c>
      <c r="J172" s="44" t="s">
        <v>42</v>
      </c>
      <c r="K172" s="44">
        <v>73</v>
      </c>
      <c r="L172" s="43"/>
      <c r="M172" s="35" t="s">
        <v>42</v>
      </c>
      <c r="N172" s="35" t="s">
        <v>42</v>
      </c>
      <c r="O172" s="5">
        <f t="shared" si="1484"/>
        <v>-0.79816608735389527</v>
      </c>
      <c r="P172" s="5">
        <f t="shared" si="1485"/>
        <v>5.0000000000000001E-3</v>
      </c>
      <c r="Q172" s="5">
        <f t="shared" si="1486"/>
        <v>385.83759130517802</v>
      </c>
      <c r="R172" s="5">
        <f t="shared" si="1487"/>
        <v>0</v>
      </c>
      <c r="S172" s="5">
        <f t="shared" si="1488"/>
        <v>-1.7999999999999999E-2</v>
      </c>
      <c r="T172" s="5">
        <f t="shared" si="1489"/>
        <v>0</v>
      </c>
      <c r="U172" s="41">
        <f t="shared" si="1354"/>
        <v>-0.8331660873538953</v>
      </c>
      <c r="V172" s="41">
        <f t="shared" si="1490"/>
        <v>5.0000000000000001E-3</v>
      </c>
      <c r="W172" s="41">
        <f t="shared" si="1356"/>
        <v>385.83759130517802</v>
      </c>
      <c r="X172" s="5">
        <f t="shared" si="1491"/>
        <v>0</v>
      </c>
      <c r="Y172" s="5">
        <f t="shared" si="1492"/>
        <v>-1.7999999999999999E-2</v>
      </c>
      <c r="Z172" s="41">
        <f t="shared" si="1493"/>
        <v>0</v>
      </c>
      <c r="AA172" s="5">
        <f t="shared" si="1360"/>
        <v>-1.5770675820973419</v>
      </c>
      <c r="AB172" s="5">
        <f t="shared" si="1494"/>
        <v>5.0000000000000001E-3</v>
      </c>
      <c r="AC172" s="5">
        <f t="shared" si="1362"/>
        <v>385.81589861644721</v>
      </c>
      <c r="AD172" s="5">
        <f t="shared" si="1495"/>
        <v>0</v>
      </c>
      <c r="AE172" s="5">
        <f t="shared" si="1496"/>
        <v>-3.5999999999999997E-2</v>
      </c>
      <c r="AF172" s="5">
        <f t="shared" si="1497"/>
        <v>0</v>
      </c>
      <c r="AG172" s="38">
        <v>0.01</v>
      </c>
      <c r="AH172" s="38">
        <v>5.0000000000000001E-3</v>
      </c>
      <c r="AI172" s="38">
        <v>385.84500000000003</v>
      </c>
      <c r="AJ172" s="38">
        <v>0</v>
      </c>
      <c r="AK172" s="38">
        <v>0</v>
      </c>
      <c r="AL172" s="38">
        <v>0</v>
      </c>
      <c r="AM172" s="5">
        <f t="shared" ref="AM172:AM219" si="1511">O172*COS(-1.318245*PI()/180)+(Q172+115.9)*SIN(-1.318245*PI()/180)-4.8082</f>
        <v>-17.148972208095284</v>
      </c>
      <c r="AN172" s="5">
        <f t="shared" ref="AN172:AN219" si="1512">P172</f>
        <v>5.0000000000000001E-3</v>
      </c>
      <c r="AO172" s="5">
        <f t="shared" ref="AO172:AO219" si="1513">-O172*SIN(-1.318245*PI()/180)+(Q172+115.9)*COS(-1.318245*PI()/180)+809.0289</f>
        <v>1310.6153361594447</v>
      </c>
      <c r="AP172" s="5">
        <f t="shared" ref="AP172:AP219" si="1514">R172</f>
        <v>0</v>
      </c>
      <c r="AQ172" s="5">
        <f t="shared" ref="AQ172:AQ219" si="1515">S172-1.318245*PI()/180</f>
        <v>-4.1007715597952646E-2</v>
      </c>
      <c r="AR172" s="5">
        <f t="shared" ref="AR172:AR219" si="1516">T172</f>
        <v>0</v>
      </c>
      <c r="AS172" s="5">
        <f t="shared" si="1498"/>
        <v>-17.148972208095284</v>
      </c>
      <c r="AT172" s="5">
        <f t="shared" si="1499"/>
        <v>-2.9121356351786036</v>
      </c>
      <c r="AU172" s="5">
        <f t="shared" si="1500"/>
        <v>3305.1072506229038</v>
      </c>
      <c r="AV172" s="5">
        <f t="shared" si="1501"/>
        <v>3.6499999999999998E-4</v>
      </c>
      <c r="AW172" s="5">
        <f t="shared" si="1502"/>
        <v>-4.1007715597952646E-2</v>
      </c>
      <c r="AX172" s="5">
        <f t="shared" si="1503"/>
        <v>0</v>
      </c>
      <c r="AY172" s="5">
        <f t="shared" si="1504"/>
        <v>0.58915694092104975</v>
      </c>
      <c r="AZ172" s="5">
        <f t="shared" si="1505"/>
        <v>0.115</v>
      </c>
      <c r="BA172" s="5">
        <f t="shared" si="1506"/>
        <v>-28.198694337025913</v>
      </c>
      <c r="BB172" s="5">
        <f t="shared" si="1507"/>
        <v>0</v>
      </c>
      <c r="BC172" s="5">
        <f t="shared" si="1508"/>
        <v>-4.9451758145441373E-2</v>
      </c>
      <c r="BD172" s="5">
        <f t="shared" si="1509"/>
        <v>0</v>
      </c>
    </row>
    <row r="173" spans="1:56">
      <c r="A173" s="83" t="str">
        <f t="shared" si="1510"/>
        <v>PIPE.3307.T10SCS</v>
      </c>
      <c r="B173" t="str">
        <f t="shared" si="1483"/>
        <v>SCS_XTD10_PIPE</v>
      </c>
      <c r="C173" s="43" t="s">
        <v>257</v>
      </c>
      <c r="D173" s="44" t="s">
        <v>266</v>
      </c>
      <c r="E173" s="44" t="s">
        <v>245</v>
      </c>
      <c r="F173" s="44" t="s">
        <v>245</v>
      </c>
      <c r="G173" s="44" t="s">
        <v>148</v>
      </c>
      <c r="H173" s="44"/>
      <c r="I173" s="43" t="s">
        <v>280</v>
      </c>
      <c r="J173" s="44" t="s">
        <v>42</v>
      </c>
      <c r="K173" s="44">
        <v>73</v>
      </c>
      <c r="L173" s="43"/>
      <c r="M173" s="35" t="s">
        <v>42</v>
      </c>
      <c r="N173" s="35" t="s">
        <v>42</v>
      </c>
      <c r="O173" s="5">
        <f t="shared" si="1484"/>
        <v>-0.8243645645803136</v>
      </c>
      <c r="P173" s="5">
        <f t="shared" si="1485"/>
        <v>5.0000000000000001E-3</v>
      </c>
      <c r="Q173" s="5">
        <f t="shared" si="1486"/>
        <v>387.23734651227352</v>
      </c>
      <c r="R173" s="5">
        <f t="shared" si="1487"/>
        <v>0</v>
      </c>
      <c r="S173" s="5">
        <f t="shared" si="1488"/>
        <v>-1.7999999999999999E-2</v>
      </c>
      <c r="T173" s="5">
        <f t="shared" si="1489"/>
        <v>0</v>
      </c>
      <c r="U173" s="41">
        <f t="shared" si="1354"/>
        <v>-0.85936456458031363</v>
      </c>
      <c r="V173" s="41">
        <f t="shared" si="1490"/>
        <v>5.0000000000000001E-3</v>
      </c>
      <c r="W173" s="41">
        <f t="shared" si="1356"/>
        <v>387.23734651227352</v>
      </c>
      <c r="X173" s="5">
        <f t="shared" si="1491"/>
        <v>0</v>
      </c>
      <c r="Y173" s="5">
        <f t="shared" si="1492"/>
        <v>-1.7999999999999999E-2</v>
      </c>
      <c r="Z173" s="41">
        <f t="shared" si="1493"/>
        <v>0</v>
      </c>
      <c r="AA173" s="5">
        <f t="shared" si="1360"/>
        <v>-1.6284560484727391</v>
      </c>
      <c r="AB173" s="5">
        <f t="shared" si="1494"/>
        <v>5.0000000000000001E-3</v>
      </c>
      <c r="AC173" s="5">
        <f t="shared" si="1362"/>
        <v>387.21495552219602</v>
      </c>
      <c r="AD173" s="5">
        <f t="shared" si="1495"/>
        <v>0</v>
      </c>
      <c r="AE173" s="5">
        <f t="shared" si="1496"/>
        <v>-3.5999999999999997E-2</v>
      </c>
      <c r="AF173" s="5">
        <f t="shared" si="1497"/>
        <v>0</v>
      </c>
      <c r="AG173" s="38">
        <v>8.9999999999999993E-3</v>
      </c>
      <c r="AH173" s="38">
        <v>5.0000000000000001E-3</v>
      </c>
      <c r="AI173" s="38">
        <v>387.245</v>
      </c>
      <c r="AJ173" s="38">
        <v>0</v>
      </c>
      <c r="AK173" s="38">
        <v>0</v>
      </c>
      <c r="AL173" s="38">
        <v>0</v>
      </c>
      <c r="AM173" s="5">
        <f t="shared" si="1511"/>
        <v>-17.207366079939426</v>
      </c>
      <c r="AN173" s="5">
        <f t="shared" si="1512"/>
        <v>5.0000000000000001E-3</v>
      </c>
      <c r="AO173" s="5">
        <f t="shared" si="1513"/>
        <v>1312.0141181852555</v>
      </c>
      <c r="AP173" s="5">
        <f t="shared" si="1514"/>
        <v>0</v>
      </c>
      <c r="AQ173" s="5">
        <f t="shared" si="1515"/>
        <v>-4.1007715597952646E-2</v>
      </c>
      <c r="AR173" s="5">
        <f t="shared" si="1516"/>
        <v>0</v>
      </c>
      <c r="AS173" s="5">
        <f t="shared" si="1498"/>
        <v>-17.207366079939426</v>
      </c>
      <c r="AT173" s="5">
        <f t="shared" si="1499"/>
        <v>-2.9126463624883367</v>
      </c>
      <c r="AU173" s="5">
        <f t="shared" si="1500"/>
        <v>3306.506032555475</v>
      </c>
      <c r="AV173" s="5">
        <f t="shared" si="1501"/>
        <v>3.6499999999999998E-4</v>
      </c>
      <c r="AW173" s="5">
        <f t="shared" si="1502"/>
        <v>-4.1007715597952646E-2</v>
      </c>
      <c r="AX173" s="5">
        <f t="shared" si="1503"/>
        <v>0</v>
      </c>
      <c r="AY173" s="5">
        <f t="shared" si="1504"/>
        <v>0.51895391628126342</v>
      </c>
      <c r="AZ173" s="5">
        <f t="shared" si="1505"/>
        <v>0.115</v>
      </c>
      <c r="BA173" s="5">
        <f t="shared" si="1506"/>
        <v>-26.80045525327391</v>
      </c>
      <c r="BB173" s="5">
        <f t="shared" si="1507"/>
        <v>0</v>
      </c>
      <c r="BC173" s="5">
        <f t="shared" si="1508"/>
        <v>-4.9451758145441373E-2</v>
      </c>
      <c r="BD173" s="5">
        <f t="shared" si="1509"/>
        <v>0</v>
      </c>
    </row>
    <row r="174" spans="1:56">
      <c r="A174" s="83" t="str">
        <f t="shared" si="1510"/>
        <v>PIPE.3311.T10SCS</v>
      </c>
      <c r="B174" t="str">
        <f t="shared" si="1483"/>
        <v>SCS_XTD10_PIPE</v>
      </c>
      <c r="C174" s="43" t="s">
        <v>257</v>
      </c>
      <c r="D174" s="44" t="s">
        <v>266</v>
      </c>
      <c r="E174" s="44" t="s">
        <v>245</v>
      </c>
      <c r="F174" s="44" t="s">
        <v>245</v>
      </c>
      <c r="G174" s="44" t="s">
        <v>148</v>
      </c>
      <c r="H174" s="44"/>
      <c r="I174" s="43" t="s">
        <v>281</v>
      </c>
      <c r="J174" s="44" t="s">
        <v>42</v>
      </c>
      <c r="K174" s="44">
        <v>73</v>
      </c>
      <c r="L174" s="43"/>
      <c r="M174" s="35" t="s">
        <v>42</v>
      </c>
      <c r="N174" s="35" t="s">
        <v>42</v>
      </c>
      <c r="O174" s="5">
        <f t="shared" si="1484"/>
        <v>-0.90716009345274684</v>
      </c>
      <c r="P174" s="5">
        <f t="shared" si="1485"/>
        <v>3.2000000000000002E-3</v>
      </c>
      <c r="Q174" s="5">
        <f t="shared" si="1486"/>
        <v>391.83660133239368</v>
      </c>
      <c r="R174" s="5">
        <f t="shared" si="1487"/>
        <v>0</v>
      </c>
      <c r="S174" s="5">
        <f t="shared" si="1488"/>
        <v>-1.7999999999999999E-2</v>
      </c>
      <c r="T174" s="5">
        <f t="shared" si="1489"/>
        <v>0</v>
      </c>
      <c r="U174" s="41">
        <f t="shared" si="1354"/>
        <v>-0.94216009345274687</v>
      </c>
      <c r="V174" s="41">
        <f t="shared" si="1490"/>
        <v>3.2000000000000002E-3</v>
      </c>
      <c r="W174" s="41">
        <f t="shared" si="1356"/>
        <v>391.83660133239368</v>
      </c>
      <c r="X174" s="5">
        <f t="shared" si="1491"/>
        <v>0</v>
      </c>
      <c r="Y174" s="5">
        <f t="shared" si="1492"/>
        <v>-1.7999999999999999E-2</v>
      </c>
      <c r="Z174" s="41">
        <f t="shared" si="1493"/>
        <v>0</v>
      </c>
      <c r="AA174" s="5">
        <f t="shared" si="1360"/>
        <v>-1.7940202811905377</v>
      </c>
      <c r="AB174" s="5">
        <f t="shared" si="1494"/>
        <v>3.2000000000000002E-3</v>
      </c>
      <c r="AC174" s="5">
        <f t="shared" si="1362"/>
        <v>391.81197504410852</v>
      </c>
      <c r="AD174" s="5">
        <f t="shared" si="1495"/>
        <v>0</v>
      </c>
      <c r="AE174" s="5">
        <f t="shared" si="1496"/>
        <v>-3.5999999999999997E-2</v>
      </c>
      <c r="AF174" s="5">
        <f t="shared" si="1497"/>
        <v>0</v>
      </c>
      <c r="AG174" s="38">
        <v>8.9999999999999993E-3</v>
      </c>
      <c r="AH174" s="38">
        <v>3.2000000000000002E-3</v>
      </c>
      <c r="AI174" s="38">
        <v>391.84500000000003</v>
      </c>
      <c r="AJ174" s="38">
        <v>0</v>
      </c>
      <c r="AK174" s="38">
        <v>0</v>
      </c>
      <c r="AL174" s="38">
        <v>0</v>
      </c>
      <c r="AM174" s="5">
        <f t="shared" si="1511"/>
        <v>-17.395948706865401</v>
      </c>
      <c r="AN174" s="5">
        <f t="shared" si="1512"/>
        <v>3.2000000000000002E-3</v>
      </c>
      <c r="AO174" s="5">
        <f t="shared" si="1513"/>
        <v>1316.6102509719383</v>
      </c>
      <c r="AP174" s="5">
        <f t="shared" si="1514"/>
        <v>0</v>
      </c>
      <c r="AQ174" s="5">
        <f t="shared" si="1515"/>
        <v>-4.1007715597952646E-2</v>
      </c>
      <c r="AR174" s="5">
        <f t="shared" si="1516"/>
        <v>0</v>
      </c>
      <c r="AS174" s="5">
        <f t="shared" si="1498"/>
        <v>-17.395948706865401</v>
      </c>
      <c r="AT174" s="5">
        <f t="shared" si="1499"/>
        <v>-2.9161245155687836</v>
      </c>
      <c r="AU174" s="5">
        <f t="shared" si="1500"/>
        <v>3311.1021643785707</v>
      </c>
      <c r="AV174" s="5">
        <f t="shared" si="1501"/>
        <v>3.6499999999999998E-4</v>
      </c>
      <c r="AW174" s="5">
        <f t="shared" si="1502"/>
        <v>-4.1007715597952646E-2</v>
      </c>
      <c r="AX174" s="5">
        <f t="shared" si="1503"/>
        <v>0</v>
      </c>
      <c r="AY174" s="5">
        <f t="shared" si="1504"/>
        <v>0.29156853285801582</v>
      </c>
      <c r="AZ174" s="5">
        <f t="shared" si="1505"/>
        <v>0.1132</v>
      </c>
      <c r="BA174" s="5">
        <f t="shared" si="1506"/>
        <v>-22.206078702815258</v>
      </c>
      <c r="BB174" s="5">
        <f t="shared" si="1507"/>
        <v>0</v>
      </c>
      <c r="BC174" s="5">
        <f t="shared" si="1508"/>
        <v>-4.9451758145441373E-2</v>
      </c>
      <c r="BD174" s="5">
        <f t="shared" si="1509"/>
        <v>0</v>
      </c>
    </row>
    <row r="175" spans="1:56">
      <c r="A175" s="83" t="str">
        <f t="shared" si="1510"/>
        <v>PIPE.3313.T10SCS</v>
      </c>
      <c r="B175" t="str">
        <f t="shared" si="1483"/>
        <v>SCS_XTD10_PIPE</v>
      </c>
      <c r="C175" s="43" t="s">
        <v>257</v>
      </c>
      <c r="D175" s="44" t="s">
        <v>266</v>
      </c>
      <c r="E175" s="44" t="s">
        <v>245</v>
      </c>
      <c r="F175" s="44" t="s">
        <v>245</v>
      </c>
      <c r="G175" s="44" t="s">
        <v>148</v>
      </c>
      <c r="H175" s="44"/>
      <c r="I175" s="43" t="s">
        <v>282</v>
      </c>
      <c r="J175" s="44" t="s">
        <v>42</v>
      </c>
      <c r="K175" s="44">
        <v>73</v>
      </c>
      <c r="L175" s="43"/>
      <c r="M175" s="35" t="s">
        <v>42</v>
      </c>
      <c r="N175" s="35" t="s">
        <v>42</v>
      </c>
      <c r="O175" s="5">
        <f t="shared" si="1484"/>
        <v>-0.93235873267479119</v>
      </c>
      <c r="P175" s="5">
        <f t="shared" si="1485"/>
        <v>3.2000000000000002E-3</v>
      </c>
      <c r="Q175" s="5">
        <f t="shared" si="1486"/>
        <v>393.23637453851723</v>
      </c>
      <c r="R175" s="5">
        <f t="shared" si="1487"/>
        <v>0</v>
      </c>
      <c r="S175" s="5">
        <f t="shared" si="1488"/>
        <v>-1.7999999999999999E-2</v>
      </c>
      <c r="T175" s="5">
        <f t="shared" si="1489"/>
        <v>0</v>
      </c>
      <c r="U175" s="41">
        <f t="shared" si="1354"/>
        <v>-0.96735873267479122</v>
      </c>
      <c r="V175" s="41">
        <f t="shared" si="1490"/>
        <v>3.2000000000000002E-3</v>
      </c>
      <c r="W175" s="41">
        <f t="shared" si="1356"/>
        <v>393.23637453851723</v>
      </c>
      <c r="X175" s="5">
        <f t="shared" si="1491"/>
        <v>0</v>
      </c>
      <c r="Y175" s="5">
        <f t="shared" si="1492"/>
        <v>-1.7999999999999999E-2</v>
      </c>
      <c r="Z175" s="41">
        <f t="shared" si="1493"/>
        <v>0</v>
      </c>
      <c r="AA175" s="5">
        <f t="shared" si="1360"/>
        <v>-1.8444093954959544</v>
      </c>
      <c r="AB175" s="5">
        <f t="shared" si="1494"/>
        <v>3.2000000000000002E-3</v>
      </c>
      <c r="AC175" s="5">
        <f t="shared" si="1362"/>
        <v>393.21106794208191</v>
      </c>
      <c r="AD175" s="5">
        <f t="shared" si="1495"/>
        <v>0</v>
      </c>
      <c r="AE175" s="5">
        <f t="shared" si="1496"/>
        <v>-3.5999999999999997E-2</v>
      </c>
      <c r="AF175" s="5">
        <f t="shared" si="1497"/>
        <v>0</v>
      </c>
      <c r="AG175" s="38">
        <v>8.9999999999999993E-3</v>
      </c>
      <c r="AH175" s="38">
        <v>3.2000000000000002E-3</v>
      </c>
      <c r="AI175" s="38">
        <v>393.245</v>
      </c>
      <c r="AJ175" s="38">
        <v>0</v>
      </c>
      <c r="AK175" s="38">
        <v>0</v>
      </c>
      <c r="AL175" s="38">
        <v>0</v>
      </c>
      <c r="AM175" s="5">
        <f t="shared" si="1511"/>
        <v>-17.453343419408085</v>
      </c>
      <c r="AN175" s="5">
        <f t="shared" si="1512"/>
        <v>3.2000000000000002E-3</v>
      </c>
      <c r="AO175" s="5">
        <f t="shared" si="1513"/>
        <v>1318.0090739939724</v>
      </c>
      <c r="AP175" s="5">
        <f t="shared" si="1514"/>
        <v>0</v>
      </c>
      <c r="AQ175" s="5">
        <f t="shared" si="1515"/>
        <v>-4.1007715597952646E-2</v>
      </c>
      <c r="AR175" s="5">
        <f t="shared" si="1516"/>
        <v>0</v>
      </c>
      <c r="AS175" s="5">
        <f t="shared" si="1498"/>
        <v>-17.453343419408085</v>
      </c>
      <c r="AT175" s="5">
        <f t="shared" si="1499"/>
        <v>-2.9166352578471755</v>
      </c>
      <c r="AU175" s="5">
        <f t="shared" si="1500"/>
        <v>3312.5009873073632</v>
      </c>
      <c r="AV175" s="5">
        <f t="shared" si="1501"/>
        <v>3.6499999999999998E-4</v>
      </c>
      <c r="AW175" s="5">
        <f t="shared" si="1502"/>
        <v>-4.1007715597952646E-2</v>
      </c>
      <c r="AX175" s="5">
        <f t="shared" si="1503"/>
        <v>0</v>
      </c>
      <c r="AY175" s="5">
        <f t="shared" si="1504"/>
        <v>0.22236428572920278</v>
      </c>
      <c r="AZ175" s="5">
        <f t="shared" si="1505"/>
        <v>0.1132</v>
      </c>
      <c r="BA175" s="5">
        <f t="shared" si="1506"/>
        <v>-20.807790187458078</v>
      </c>
      <c r="BB175" s="5">
        <f t="shared" si="1507"/>
        <v>0</v>
      </c>
      <c r="BC175" s="5">
        <f t="shared" si="1508"/>
        <v>-4.9451758145441373E-2</v>
      </c>
      <c r="BD175" s="5">
        <f t="shared" si="1509"/>
        <v>0</v>
      </c>
    </row>
    <row r="176" spans="1:56">
      <c r="A176" s="83" t="str">
        <f t="shared" si="1510"/>
        <v>PIPE.3317.T10SCS</v>
      </c>
      <c r="B176" t="str">
        <f t="shared" ref="B176" si="1517">IF( H176&gt;0, CONCATENATE(D176,"_",F176,"_",G176,"-",H176),CONCATENATE(D176,"_",F176,"_",G176) )</f>
        <v>SCS_XTD10_PIPE</v>
      </c>
      <c r="C176" s="43" t="s">
        <v>257</v>
      </c>
      <c r="D176" s="44" t="s">
        <v>266</v>
      </c>
      <c r="E176" s="44" t="s">
        <v>245</v>
      </c>
      <c r="F176" s="44" t="s">
        <v>245</v>
      </c>
      <c r="G176" s="44" t="s">
        <v>148</v>
      </c>
      <c r="H176" s="44"/>
      <c r="I176" s="43" t="s">
        <v>283</v>
      </c>
      <c r="J176" s="44" t="s">
        <v>42</v>
      </c>
      <c r="K176" s="44">
        <v>73</v>
      </c>
      <c r="L176" s="43"/>
      <c r="M176" s="35" t="s">
        <v>42</v>
      </c>
      <c r="N176" s="35" t="s">
        <v>42</v>
      </c>
      <c r="O176" s="5">
        <f t="shared" ref="O176" si="1518">U176+0.035</f>
        <v>-1.0151542615472244</v>
      </c>
      <c r="P176" s="5">
        <f t="shared" ref="P176" si="1519">V176</f>
        <v>3.2000000000000002E-3</v>
      </c>
      <c r="Q176" s="5">
        <f t="shared" ref="Q176" si="1520">W176</f>
        <v>397.83562935863745</v>
      </c>
      <c r="R176" s="5">
        <f t="shared" ref="R176" si="1521">AJ176</f>
        <v>0</v>
      </c>
      <c r="S176" s="5">
        <f t="shared" ref="S176" si="1522">AK176-0.018</f>
        <v>-1.7999999999999999E-2</v>
      </c>
      <c r="T176" s="5">
        <f t="shared" ref="T176" si="1523">AL176</f>
        <v>0</v>
      </c>
      <c r="U176" s="41">
        <f t="shared" si="1354"/>
        <v>-1.0501542615472244</v>
      </c>
      <c r="V176" s="41">
        <f t="shared" ref="V176" si="1524">AH176</f>
        <v>3.2000000000000002E-3</v>
      </c>
      <c r="W176" s="41">
        <f t="shared" si="1356"/>
        <v>397.83562935863745</v>
      </c>
      <c r="X176" s="5">
        <f t="shared" ref="X176" si="1525">R176</f>
        <v>0</v>
      </c>
      <c r="Y176" s="5">
        <f t="shared" ref="Y176" si="1526">S176</f>
        <v>-1.7999999999999999E-2</v>
      </c>
      <c r="Z176" s="41">
        <f t="shared" ref="Z176" si="1527">T176</f>
        <v>0</v>
      </c>
      <c r="AA176" s="5">
        <f t="shared" si="1360"/>
        <v>-2.0099736282137539</v>
      </c>
      <c r="AB176" s="5">
        <f t="shared" ref="AB176" si="1528">V176</f>
        <v>3.2000000000000002E-3</v>
      </c>
      <c r="AC176" s="5">
        <f t="shared" si="1362"/>
        <v>397.80808746399441</v>
      </c>
      <c r="AD176" s="5">
        <f t="shared" ref="AD176" si="1529">R176</f>
        <v>0</v>
      </c>
      <c r="AE176" s="5">
        <f t="shared" ref="AE176" si="1530">S176-0.018</f>
        <v>-3.5999999999999997E-2</v>
      </c>
      <c r="AF176" s="5">
        <f t="shared" ref="AF176" si="1531">T176</f>
        <v>0</v>
      </c>
      <c r="AG176" s="38">
        <v>8.9999999999999993E-3</v>
      </c>
      <c r="AH176" s="38">
        <v>3.2000000000000002E-3</v>
      </c>
      <c r="AI176" s="38">
        <v>397.84500000000003</v>
      </c>
      <c r="AJ176" s="38">
        <v>0</v>
      </c>
      <c r="AK176" s="38">
        <v>0</v>
      </c>
      <c r="AL176" s="38">
        <v>0</v>
      </c>
      <c r="AM176" s="5">
        <f t="shared" si="1511"/>
        <v>-17.641926046334063</v>
      </c>
      <c r="AN176" s="5">
        <f t="shared" si="1512"/>
        <v>3.2000000000000002E-3</v>
      </c>
      <c r="AO176" s="5">
        <f t="shared" si="1513"/>
        <v>1322.6052067806554</v>
      </c>
      <c r="AP176" s="5">
        <f t="shared" si="1514"/>
        <v>0</v>
      </c>
      <c r="AQ176" s="5">
        <f t="shared" si="1515"/>
        <v>-4.1007715597952646E-2</v>
      </c>
      <c r="AR176" s="5">
        <f t="shared" si="1516"/>
        <v>0</v>
      </c>
      <c r="AS176" s="5">
        <f t="shared" ref="AS176" si="1532">AM176</f>
        <v>-17.641926046334063</v>
      </c>
      <c r="AT176" s="5">
        <f t="shared" ref="AT176" si="1533">AN176*COS(0.02092*PI()/180)-AO176*SIN(0.02092*PI()/180)-2.4386</f>
        <v>-2.9183134110476057</v>
      </c>
      <c r="AU176" s="5">
        <f t="shared" ref="AU176" si="1534">AN176*SIN(0.02092*PI()/180)+AO176*COS(0.02092*PI()/180)+1994.492</f>
        <v>3317.0971197876802</v>
      </c>
      <c r="AV176" s="5">
        <f t="shared" ref="AV176" si="1535">AP176+0.000365</f>
        <v>3.6499999999999998E-4</v>
      </c>
      <c r="AW176" s="5">
        <f t="shared" ref="AW176" si="1536">AQ176</f>
        <v>-4.1007715597952646E-2</v>
      </c>
      <c r="AX176" s="5">
        <f t="shared" ref="AX176" si="1537">AR176</f>
        <v>0</v>
      </c>
      <c r="AY176" s="5">
        <f t="shared" ref="AY176" si="1538">(AM176+17.5)*COS(-0.483808*PI()/180)+(AO176-1338.818)*SIN(-0.483808*PI()/180)</f>
        <v>-5.0210976940502361E-3</v>
      </c>
      <c r="AZ176" s="5">
        <f t="shared" ref="AZ176" si="1539">AN176+0.11</f>
        <v>0.1132</v>
      </c>
      <c r="BA176" s="5">
        <f t="shared" ref="BA176" si="1540">-(AM176+17.5)*SIN(-0.483808*PI()/180)+(AO176-1338.818)*COS(-0.483808*PI()/180)</f>
        <v>-16.213413636999192</v>
      </c>
      <c r="BB176" s="5">
        <f t="shared" ref="BB176" si="1541">AP176</f>
        <v>0</v>
      </c>
      <c r="BC176" s="5">
        <f t="shared" ref="BC176" si="1542">AQ176-0.483808*PI()/180</f>
        <v>-4.9451758145441373E-2</v>
      </c>
      <c r="BD176" s="5">
        <f t="shared" ref="BD176" si="1543">AR176</f>
        <v>0</v>
      </c>
    </row>
    <row r="177" spans="1:56">
      <c r="A177" s="83" t="str">
        <f t="shared" si="1510"/>
        <v>COLB-3.3319.T10SCS</v>
      </c>
      <c r="B177" t="str">
        <f t="shared" si="1459"/>
        <v>SCS_XTD10_COLB-3</v>
      </c>
      <c r="C177" s="43" t="s">
        <v>257</v>
      </c>
      <c r="D177" s="44" t="s">
        <v>266</v>
      </c>
      <c r="E177" s="44" t="s">
        <v>245</v>
      </c>
      <c r="F177" s="44" t="s">
        <v>245</v>
      </c>
      <c r="G177" s="44" t="s">
        <v>112</v>
      </c>
      <c r="H177" s="44">
        <v>3</v>
      </c>
      <c r="I177" s="43" t="s">
        <v>254</v>
      </c>
      <c r="J177" s="44" t="s">
        <v>42</v>
      </c>
      <c r="K177" s="44">
        <v>73</v>
      </c>
      <c r="L177" s="43" t="s">
        <v>254</v>
      </c>
      <c r="M177" s="35" t="s">
        <v>42</v>
      </c>
      <c r="N177" s="35" t="s">
        <v>42</v>
      </c>
      <c r="O177" s="5">
        <f t="shared" ref="O177:O184" si="1544">U177+0.035</f>
        <v>-1.041288850226088</v>
      </c>
      <c r="P177" s="5">
        <f t="shared" ref="P177:P184" si="1545">V177</f>
        <v>3.2000000000000002E-3</v>
      </c>
      <c r="Q177" s="5">
        <f t="shared" ref="Q177:Q184" si="1546">W177</f>
        <v>399.2873941409884</v>
      </c>
      <c r="R177" s="5">
        <f t="shared" ref="R177:R184" si="1547">AJ177</f>
        <v>0</v>
      </c>
      <c r="S177" s="5">
        <f t="shared" ref="S177:S184" si="1548">AK177-0.018</f>
        <v>-1.7999999999999999E-2</v>
      </c>
      <c r="T177" s="5">
        <f t="shared" ref="T177:T184" si="1549">AL177</f>
        <v>0</v>
      </c>
      <c r="U177" s="41">
        <f t="shared" si="1354"/>
        <v>-1.0762888502260879</v>
      </c>
      <c r="V177" s="41">
        <f t="shared" ref="V177:V184" si="1550">AH177</f>
        <v>3.2000000000000002E-3</v>
      </c>
      <c r="W177" s="41">
        <f t="shared" si="1356"/>
        <v>399.2873941409884</v>
      </c>
      <c r="X177" s="5">
        <f t="shared" ref="X177:X184" si="1551">R177</f>
        <v>0</v>
      </c>
      <c r="Y177" s="5">
        <f t="shared" ref="Y177:Y184" si="1552">S177</f>
        <v>-1.7999999999999999E-2</v>
      </c>
      <c r="Z177" s="41">
        <f t="shared" ref="Z177:Z184" si="1553">T177</f>
        <v>0</v>
      </c>
      <c r="AA177" s="5">
        <f t="shared" si="1360"/>
        <v>-2.0622343381933712</v>
      </c>
      <c r="AB177" s="5">
        <f t="shared" ref="AB177:AB184" si="1554">V177</f>
        <v>3.2000000000000002E-3</v>
      </c>
      <c r="AC177" s="5">
        <f t="shared" si="1362"/>
        <v>399.25914666960676</v>
      </c>
      <c r="AD177" s="5">
        <f t="shared" ref="AD177:AD184" si="1555">R177</f>
        <v>0</v>
      </c>
      <c r="AE177" s="5">
        <f t="shared" ref="AE177:AE184" si="1556">S177-0.018</f>
        <v>-3.5999999999999997E-2</v>
      </c>
      <c r="AF177" s="5">
        <f t="shared" ref="AF177:AF184" si="1557">T177</f>
        <v>0</v>
      </c>
      <c r="AG177" s="38">
        <v>8.9999999999999993E-3</v>
      </c>
      <c r="AH177" s="38">
        <v>3.2000000000000002E-3</v>
      </c>
      <c r="AI177" s="38">
        <v>399.29700000000003</v>
      </c>
      <c r="AJ177" s="38">
        <v>0</v>
      </c>
      <c r="AK177" s="38">
        <v>0</v>
      </c>
      <c r="AL177" s="38">
        <v>0</v>
      </c>
      <c r="AM177" s="5">
        <f t="shared" si="1511"/>
        <v>-17.701452562485482</v>
      </c>
      <c r="AN177" s="5">
        <f t="shared" si="1512"/>
        <v>3.2000000000000002E-3</v>
      </c>
      <c r="AO177" s="5">
        <f t="shared" si="1513"/>
        <v>1324.0559860863648</v>
      </c>
      <c r="AP177" s="5">
        <f t="shared" si="1514"/>
        <v>0</v>
      </c>
      <c r="AQ177" s="5">
        <f t="shared" si="1515"/>
        <v>-4.1007715597952646E-2</v>
      </c>
      <c r="AR177" s="5">
        <f t="shared" si="1516"/>
        <v>0</v>
      </c>
      <c r="AS177" s="5">
        <f t="shared" ref="AS177:AS184" si="1558">AM177</f>
        <v>-17.701452562485482</v>
      </c>
      <c r="AT177" s="5">
        <f t="shared" ref="AT177:AT184" si="1559">AN177*COS(0.02092*PI()/180)-AO177*SIN(0.02092*PI()/180)-2.4386</f>
        <v>-2.9188431237534802</v>
      </c>
      <c r="AU177" s="5">
        <f t="shared" ref="AU177:AU184" si="1560">AN177*SIN(0.02092*PI()/180)+AO177*COS(0.02092*PI()/180)+1994.492</f>
        <v>3318.5478989966841</v>
      </c>
      <c r="AV177" s="5">
        <f t="shared" ref="AV177:AV184" si="1561">AP177+0.000365</f>
        <v>3.6499999999999998E-4</v>
      </c>
      <c r="AW177" s="5">
        <f t="shared" ref="AW177:AW184" si="1562">AQ177</f>
        <v>-4.1007715597952646E-2</v>
      </c>
      <c r="AX177" s="5">
        <f t="shared" ref="AX177:AX184" si="1563">AR177</f>
        <v>0</v>
      </c>
      <c r="AY177" s="5">
        <f t="shared" ref="AY177:AY184" si="1564">(AM177+17.5)*COS(-0.483808*PI()/180)+(AO177-1338.818)*SIN(-0.483808*PI()/180)</f>
        <v>-7.6795788287650851E-2</v>
      </c>
      <c r="AZ177" s="5">
        <f t="shared" ref="AZ177:AZ184" si="1565">AN177+0.11</f>
        <v>0.1132</v>
      </c>
      <c r="BA177" s="5">
        <f t="shared" ref="BA177:BA184" si="1566">-(AM177+17.5)*SIN(-0.483808*PI()/180)+(AO177-1338.818)*COS(-0.483808*PI()/180)</f>
        <v>-14.763188691071875</v>
      </c>
      <c r="BB177" s="5">
        <f t="shared" ref="BB177:BB184" si="1567">AP177</f>
        <v>0</v>
      </c>
      <c r="BC177" s="5">
        <f t="shared" ref="BC177:BC184" si="1568">AQ177-0.483808*PI()/180</f>
        <v>-4.9451758145441373E-2</v>
      </c>
      <c r="BD177" s="5">
        <f t="shared" ref="BD177:BD184" si="1569">AR177</f>
        <v>0</v>
      </c>
    </row>
    <row r="178" spans="1:56" s="55" customFormat="1">
      <c r="A178" s="83" t="str">
        <f t="shared" si="1510"/>
        <v>SLIT.3319.T10SCS</v>
      </c>
      <c r="B178" s="55" t="str">
        <f t="shared" si="1459"/>
        <v>SCS_XTD10_SLIT</v>
      </c>
      <c r="C178" s="62" t="s">
        <v>257</v>
      </c>
      <c r="D178" s="23" t="s">
        <v>266</v>
      </c>
      <c r="E178" s="23" t="s">
        <v>245</v>
      </c>
      <c r="F178" s="23" t="s">
        <v>245</v>
      </c>
      <c r="G178" s="23" t="s">
        <v>249</v>
      </c>
      <c r="H178" s="23"/>
      <c r="I178" s="62" t="s">
        <v>239</v>
      </c>
      <c r="J178" s="23" t="s">
        <v>42</v>
      </c>
      <c r="K178" s="23">
        <v>73</v>
      </c>
      <c r="L178" s="62" t="s">
        <v>239</v>
      </c>
      <c r="M178" s="63" t="s">
        <v>42</v>
      </c>
      <c r="N178" s="63" t="s">
        <v>42</v>
      </c>
      <c r="O178" s="5">
        <f t="shared" si="1544"/>
        <v>-1.05316820871648</v>
      </c>
      <c r="P178" s="5">
        <f t="shared" si="1545"/>
        <v>3.2000000000000002E-3</v>
      </c>
      <c r="Q178" s="5">
        <f t="shared" si="1546"/>
        <v>399.94728722387515</v>
      </c>
      <c r="R178" s="5">
        <f t="shared" si="1547"/>
        <v>0</v>
      </c>
      <c r="S178" s="5">
        <f t="shared" si="1548"/>
        <v>-1.7999999999999999E-2</v>
      </c>
      <c r="T178" s="5">
        <f t="shared" si="1549"/>
        <v>0</v>
      </c>
      <c r="U178" s="41">
        <f t="shared" si="1354"/>
        <v>-1.0881682087164799</v>
      </c>
      <c r="V178" s="41">
        <f t="shared" si="1550"/>
        <v>3.2000000000000002E-3</v>
      </c>
      <c r="W178" s="41">
        <f t="shared" si="1356"/>
        <v>399.94728722387515</v>
      </c>
      <c r="X178" s="5">
        <f t="shared" si="1551"/>
        <v>0</v>
      </c>
      <c r="Y178" s="5">
        <f t="shared" si="1552"/>
        <v>-1.7999999999999999E-2</v>
      </c>
      <c r="Z178" s="41">
        <f t="shared" si="1553"/>
        <v>0</v>
      </c>
      <c r="AA178" s="5">
        <f t="shared" si="1360"/>
        <v>-2.0859892063659236</v>
      </c>
      <c r="AB178" s="5">
        <f t="shared" si="1554"/>
        <v>3.2000000000000002E-3</v>
      </c>
      <c r="AC178" s="5">
        <f t="shared" si="1362"/>
        <v>399.9187190357942</v>
      </c>
      <c r="AD178" s="5">
        <f t="shared" si="1555"/>
        <v>0</v>
      </c>
      <c r="AE178" s="5">
        <f t="shared" si="1556"/>
        <v>-3.5999999999999997E-2</v>
      </c>
      <c r="AF178" s="5">
        <f t="shared" si="1557"/>
        <v>0</v>
      </c>
      <c r="AG178" s="38">
        <v>8.9999999999999993E-3</v>
      </c>
      <c r="AH178" s="38">
        <v>3.2000000000000002E-3</v>
      </c>
      <c r="AI178" s="27">
        <v>399.95699999999999</v>
      </c>
      <c r="AJ178" s="27">
        <v>0</v>
      </c>
      <c r="AK178" s="27">
        <v>0</v>
      </c>
      <c r="AL178" s="27">
        <v>0</v>
      </c>
      <c r="AM178" s="5">
        <f t="shared" si="1511"/>
        <v>-17.728510069827031</v>
      </c>
      <c r="AN178" s="5">
        <f t="shared" si="1512"/>
        <v>3.2000000000000002E-3</v>
      </c>
      <c r="AO178" s="5">
        <f t="shared" si="1513"/>
        <v>1324.7154312253233</v>
      </c>
      <c r="AP178" s="5">
        <f t="shared" si="1514"/>
        <v>0</v>
      </c>
      <c r="AQ178" s="5">
        <f t="shared" si="1515"/>
        <v>-4.1007715597952646E-2</v>
      </c>
      <c r="AR178" s="5">
        <f t="shared" si="1516"/>
        <v>0</v>
      </c>
      <c r="AS178" s="5">
        <f t="shared" si="1558"/>
        <v>-17.728510069827031</v>
      </c>
      <c r="AT178" s="5">
        <f t="shared" si="1559"/>
        <v>-2.9190839022561508</v>
      </c>
      <c r="AU178" s="5">
        <f t="shared" si="1560"/>
        <v>3319.2073440916861</v>
      </c>
      <c r="AV178" s="5">
        <f t="shared" si="1561"/>
        <v>3.6499999999999998E-4</v>
      </c>
      <c r="AW178" s="5">
        <f t="shared" si="1562"/>
        <v>-4.1007715597952646E-2</v>
      </c>
      <c r="AX178" s="5">
        <f t="shared" si="1563"/>
        <v>0</v>
      </c>
      <c r="AY178" s="5">
        <f t="shared" si="1564"/>
        <v>-0.10942064764837144</v>
      </c>
      <c r="AZ178" s="5">
        <f t="shared" si="1565"/>
        <v>0.1132</v>
      </c>
      <c r="BA178" s="5">
        <f t="shared" si="1566"/>
        <v>-14.103995533832475</v>
      </c>
      <c r="BB178" s="5">
        <f t="shared" si="1567"/>
        <v>0</v>
      </c>
      <c r="BC178" s="5">
        <f t="shared" si="1568"/>
        <v>-4.9451758145441373E-2</v>
      </c>
      <c r="BD178" s="5">
        <f t="shared" si="1569"/>
        <v>0</v>
      </c>
    </row>
    <row r="179" spans="1:56">
      <c r="A179" s="83" t="str">
        <f t="shared" si="1510"/>
        <v>IMG.3319.T10SCS</v>
      </c>
      <c r="B179" t="str">
        <f t="shared" si="1459"/>
        <v>SCS_XTD10_IMG</v>
      </c>
      <c r="C179" s="43" t="s">
        <v>257</v>
      </c>
      <c r="D179" s="44" t="s">
        <v>266</v>
      </c>
      <c r="E179" s="44" t="s">
        <v>245</v>
      </c>
      <c r="F179" s="44" t="s">
        <v>245</v>
      </c>
      <c r="G179" s="44" t="s">
        <v>272</v>
      </c>
      <c r="H179" s="44"/>
      <c r="I179" s="43" t="s">
        <v>255</v>
      </c>
      <c r="J179" s="44" t="s">
        <v>42</v>
      </c>
      <c r="K179" s="44">
        <v>74</v>
      </c>
      <c r="L179" s="43" t="s">
        <v>255</v>
      </c>
      <c r="M179" s="35" t="s">
        <v>42</v>
      </c>
      <c r="N179" s="35" t="s">
        <v>42</v>
      </c>
      <c r="O179" s="5">
        <f t="shared" si="1544"/>
        <v>-1.0539421669211573</v>
      </c>
      <c r="P179" s="5">
        <f t="shared" si="1545"/>
        <v>3.2000000000000002E-3</v>
      </c>
      <c r="Q179" s="5">
        <f t="shared" si="1546"/>
        <v>399.99028025806325</v>
      </c>
      <c r="R179" s="5">
        <f t="shared" si="1547"/>
        <v>0</v>
      </c>
      <c r="S179" s="5">
        <f t="shared" si="1548"/>
        <v>-1.7999999999999999E-2</v>
      </c>
      <c r="T179" s="5">
        <f t="shared" si="1549"/>
        <v>0</v>
      </c>
      <c r="U179" s="41">
        <f t="shared" si="1354"/>
        <v>-1.0889421669211572</v>
      </c>
      <c r="V179" s="41">
        <f t="shared" si="1550"/>
        <v>3.2000000000000002E-3</v>
      </c>
      <c r="W179" s="41">
        <f t="shared" si="1356"/>
        <v>399.99028025806325</v>
      </c>
      <c r="X179" s="5">
        <f t="shared" si="1551"/>
        <v>0</v>
      </c>
      <c r="Y179" s="5">
        <f t="shared" si="1552"/>
        <v>-1.7999999999999999E-2</v>
      </c>
      <c r="Z179" s="41">
        <f t="shared" si="1553"/>
        <v>0</v>
      </c>
      <c r="AA179" s="5">
        <f t="shared" si="1360"/>
        <v>-2.0875368720195904</v>
      </c>
      <c r="AB179" s="5">
        <f t="shared" si="1554"/>
        <v>3.2000000000000002E-3</v>
      </c>
      <c r="AC179" s="5">
        <f t="shared" si="1362"/>
        <v>399.96169117480338</v>
      </c>
      <c r="AD179" s="5">
        <f t="shared" si="1555"/>
        <v>0</v>
      </c>
      <c r="AE179" s="5">
        <f t="shared" si="1556"/>
        <v>-3.5999999999999997E-2</v>
      </c>
      <c r="AF179" s="5">
        <f t="shared" si="1557"/>
        <v>0</v>
      </c>
      <c r="AG179" s="38">
        <v>8.9999999999999993E-3</v>
      </c>
      <c r="AH179" s="38">
        <v>3.2000000000000002E-3</v>
      </c>
      <c r="AI179" s="38">
        <v>400</v>
      </c>
      <c r="AJ179" s="38">
        <v>0</v>
      </c>
      <c r="AK179" s="38">
        <v>0</v>
      </c>
      <c r="AL179" s="38">
        <v>0</v>
      </c>
      <c r="AM179" s="5">
        <f t="shared" si="1511"/>
        <v>-17.730272907426556</v>
      </c>
      <c r="AN179" s="5">
        <f t="shared" si="1512"/>
        <v>3.2000000000000002E-3</v>
      </c>
      <c r="AO179" s="5">
        <f t="shared" si="1513"/>
        <v>1324.758395075286</v>
      </c>
      <c r="AP179" s="5">
        <f t="shared" si="1514"/>
        <v>0</v>
      </c>
      <c r="AQ179" s="5">
        <f t="shared" si="1515"/>
        <v>-4.1007715597952646E-2</v>
      </c>
      <c r="AR179" s="5">
        <f t="shared" si="1516"/>
        <v>0</v>
      </c>
      <c r="AS179" s="5">
        <f t="shared" si="1558"/>
        <v>-17.730272907426556</v>
      </c>
      <c r="AT179" s="5">
        <f t="shared" si="1559"/>
        <v>-2.9190995893404157</v>
      </c>
      <c r="AU179" s="5">
        <f t="shared" si="1560"/>
        <v>3319.2503079387848</v>
      </c>
      <c r="AV179" s="5">
        <f t="shared" si="1561"/>
        <v>3.6499999999999998E-4</v>
      </c>
      <c r="AW179" s="5">
        <f t="shared" si="1562"/>
        <v>-4.1007715597952646E-2</v>
      </c>
      <c r="AX179" s="5">
        <f t="shared" si="1563"/>
        <v>0</v>
      </c>
      <c r="AY179" s="5">
        <f t="shared" si="1564"/>
        <v>-0.11154620666732944</v>
      </c>
      <c r="AZ179" s="5">
        <f t="shared" si="1565"/>
        <v>0.1132</v>
      </c>
      <c r="BA179" s="5">
        <f t="shared" si="1566"/>
        <v>-14.061048100860576</v>
      </c>
      <c r="BB179" s="5">
        <f t="shared" si="1567"/>
        <v>0</v>
      </c>
      <c r="BC179" s="5">
        <f t="shared" si="1568"/>
        <v>-4.9451758145441373E-2</v>
      </c>
      <c r="BD179" s="5">
        <f t="shared" si="1569"/>
        <v>0</v>
      </c>
    </row>
    <row r="180" spans="1:56">
      <c r="A180" s="83" t="str">
        <f t="shared" si="1510"/>
        <v>PIPE.3320.T10SCS</v>
      </c>
      <c r="B180" t="str">
        <f t="shared" si="1459"/>
        <v>SCS_XTD10_PIPE</v>
      </c>
      <c r="C180" s="43" t="s">
        <v>257</v>
      </c>
      <c r="D180" s="44" t="s">
        <v>266</v>
      </c>
      <c r="E180" s="44" t="s">
        <v>245</v>
      </c>
      <c r="F180" s="44" t="s">
        <v>245</v>
      </c>
      <c r="G180" s="44" t="s">
        <v>148</v>
      </c>
      <c r="H180" s="44"/>
      <c r="I180" s="43" t="s">
        <v>276</v>
      </c>
      <c r="J180" s="44" t="s">
        <v>42</v>
      </c>
      <c r="K180" s="44">
        <v>73</v>
      </c>
      <c r="L180" s="43"/>
      <c r="M180" s="35" t="s">
        <v>42</v>
      </c>
      <c r="N180" s="35" t="s">
        <v>42</v>
      </c>
      <c r="O180" s="5">
        <f t="shared" si="1544"/>
        <v>-1.07305713467388</v>
      </c>
      <c r="P180" s="5">
        <f t="shared" si="1545"/>
        <v>3.2000000000000002E-3</v>
      </c>
      <c r="Q180" s="5">
        <f t="shared" si="1546"/>
        <v>401.05210821870844</v>
      </c>
      <c r="R180" s="5">
        <f t="shared" si="1547"/>
        <v>0</v>
      </c>
      <c r="S180" s="5">
        <f t="shared" si="1548"/>
        <v>-1.7999999999999999E-2</v>
      </c>
      <c r="T180" s="5">
        <f t="shared" si="1549"/>
        <v>0</v>
      </c>
      <c r="U180" s="41">
        <f t="shared" si="1354"/>
        <v>-1.1080571346738799</v>
      </c>
      <c r="V180" s="41">
        <f t="shared" si="1550"/>
        <v>3.2000000000000002E-3</v>
      </c>
      <c r="W180" s="41">
        <f t="shared" si="1356"/>
        <v>401.05210821870844</v>
      </c>
      <c r="X180" s="5">
        <f t="shared" si="1551"/>
        <v>0</v>
      </c>
      <c r="Y180" s="5">
        <f t="shared" si="1552"/>
        <v>-1.7999999999999999E-2</v>
      </c>
      <c r="Z180" s="41">
        <f t="shared" si="1553"/>
        <v>0</v>
      </c>
      <c r="AA180" s="5">
        <f t="shared" si="1360"/>
        <v>-2.1257606144427008</v>
      </c>
      <c r="AB180" s="5">
        <f t="shared" si="1554"/>
        <v>3.2000000000000002E-3</v>
      </c>
      <c r="AC180" s="5">
        <f t="shared" si="1362"/>
        <v>401.02300307312322</v>
      </c>
      <c r="AD180" s="5">
        <f t="shared" si="1555"/>
        <v>0</v>
      </c>
      <c r="AE180" s="5">
        <f t="shared" si="1556"/>
        <v>-3.5999999999999997E-2</v>
      </c>
      <c r="AF180" s="5">
        <f t="shared" si="1557"/>
        <v>0</v>
      </c>
      <c r="AG180" s="38">
        <v>8.9999999999999993E-3</v>
      </c>
      <c r="AH180" s="38">
        <v>3.2000000000000002E-3</v>
      </c>
      <c r="AI180" s="38">
        <v>401.06200000000001</v>
      </c>
      <c r="AJ180" s="38">
        <v>0</v>
      </c>
      <c r="AK180" s="38">
        <v>0</v>
      </c>
      <c r="AL180" s="38">
        <v>0</v>
      </c>
      <c r="AM180" s="5">
        <f t="shared" si="1511"/>
        <v>-17.773810896512511</v>
      </c>
      <c r="AN180" s="5">
        <f t="shared" si="1512"/>
        <v>3.2000000000000002E-3</v>
      </c>
      <c r="AO180" s="5">
        <f t="shared" si="1513"/>
        <v>1325.8195022534289</v>
      </c>
      <c r="AP180" s="5">
        <f t="shared" si="1514"/>
        <v>0</v>
      </c>
      <c r="AQ180" s="5">
        <f t="shared" si="1515"/>
        <v>-4.1007715597952646E-2</v>
      </c>
      <c r="AR180" s="5">
        <f t="shared" si="1516"/>
        <v>0</v>
      </c>
      <c r="AS180" s="5">
        <f t="shared" si="1558"/>
        <v>-17.773810896512511</v>
      </c>
      <c r="AT180" s="5">
        <f t="shared" si="1559"/>
        <v>-2.9194870238401669</v>
      </c>
      <c r="AU180" s="5">
        <f t="shared" si="1560"/>
        <v>3320.311415046197</v>
      </c>
      <c r="AV180" s="5">
        <f t="shared" si="1561"/>
        <v>3.6499999999999998E-4</v>
      </c>
      <c r="AW180" s="5">
        <f t="shared" si="1562"/>
        <v>-4.1007715597952646E-2</v>
      </c>
      <c r="AX180" s="5">
        <f t="shared" si="1563"/>
        <v>0</v>
      </c>
      <c r="AY180" s="5">
        <f t="shared" si="1564"/>
        <v>-0.16404257127504701</v>
      </c>
      <c r="AZ180" s="5">
        <f t="shared" si="1565"/>
        <v>0.1132</v>
      </c>
      <c r="BA180" s="5">
        <f t="shared" si="1566"/>
        <v>-13.000346384211117</v>
      </c>
      <c r="BB180" s="5">
        <f t="shared" si="1567"/>
        <v>0</v>
      </c>
      <c r="BC180" s="5">
        <f t="shared" si="1568"/>
        <v>-4.9451758145441373E-2</v>
      </c>
      <c r="BD180" s="5">
        <f t="shared" si="1569"/>
        <v>0</v>
      </c>
    </row>
    <row r="181" spans="1:56">
      <c r="A181" s="83" t="str">
        <f t="shared" si="1510"/>
        <v>PIPE.3323.T10SCS</v>
      </c>
      <c r="B181" t="str">
        <f t="shared" si="1459"/>
        <v>SCS_XTD10_PIPE</v>
      </c>
      <c r="C181" s="43" t="s">
        <v>257</v>
      </c>
      <c r="D181" s="44" t="s">
        <v>266</v>
      </c>
      <c r="E181" s="44" t="s">
        <v>245</v>
      </c>
      <c r="F181" s="44" t="s">
        <v>245</v>
      </c>
      <c r="G181" s="44" t="s">
        <v>148</v>
      </c>
      <c r="H181" s="44"/>
      <c r="I181" s="43" t="s">
        <v>277</v>
      </c>
      <c r="J181" s="44" t="s">
        <v>42</v>
      </c>
      <c r="K181" s="44">
        <v>73</v>
      </c>
      <c r="L181" s="43"/>
      <c r="M181" s="35" t="s">
        <v>42</v>
      </c>
      <c r="N181" s="35" t="s">
        <v>42</v>
      </c>
      <c r="O181" s="5">
        <f t="shared" si="1544"/>
        <v>-1.1137448294529744</v>
      </c>
      <c r="P181" s="5">
        <f t="shared" si="1545"/>
        <v>3.2000000000000002E-3</v>
      </c>
      <c r="Q181" s="5">
        <f t="shared" si="1546"/>
        <v>403.25673301932494</v>
      </c>
      <c r="R181" s="5">
        <f t="shared" si="1547"/>
        <v>0</v>
      </c>
      <c r="S181" s="5">
        <f t="shared" si="1548"/>
        <v>-1.7999999999999999E-2</v>
      </c>
      <c r="T181" s="5">
        <f t="shared" si="1549"/>
        <v>0</v>
      </c>
      <c r="U181" s="41">
        <f t="shared" si="1354"/>
        <v>-1.1487448294529743</v>
      </c>
      <c r="V181" s="41">
        <f t="shared" si="1550"/>
        <v>3.2000000000000002E-3</v>
      </c>
      <c r="W181" s="41">
        <f t="shared" si="1356"/>
        <v>403.25673301932494</v>
      </c>
      <c r="X181" s="5">
        <f t="shared" si="1551"/>
        <v>0</v>
      </c>
      <c r="Y181" s="5">
        <f t="shared" si="1552"/>
        <v>-1.7999999999999999E-2</v>
      </c>
      <c r="Z181" s="41">
        <f t="shared" si="1553"/>
        <v>0</v>
      </c>
      <c r="AA181" s="5">
        <f t="shared" si="1360"/>
        <v>-2.2061228215437123</v>
      </c>
      <c r="AB181" s="5">
        <f t="shared" si="1554"/>
        <v>3.2000000000000002E-3</v>
      </c>
      <c r="AC181" s="5">
        <f t="shared" si="1362"/>
        <v>403.22653839520672</v>
      </c>
      <c r="AD181" s="5">
        <f t="shared" si="1555"/>
        <v>0</v>
      </c>
      <c r="AE181" s="5">
        <f t="shared" si="1556"/>
        <v>-3.5999999999999997E-2</v>
      </c>
      <c r="AF181" s="5">
        <f t="shared" si="1557"/>
        <v>0</v>
      </c>
      <c r="AG181" s="38">
        <v>8.0000000000000002E-3</v>
      </c>
      <c r="AH181" s="38">
        <v>3.2000000000000002E-3</v>
      </c>
      <c r="AI181" s="38">
        <v>403.267</v>
      </c>
      <c r="AJ181" s="38">
        <v>0</v>
      </c>
      <c r="AK181" s="38">
        <v>0</v>
      </c>
      <c r="AL181" s="38">
        <v>0</v>
      </c>
      <c r="AM181" s="5">
        <f t="shared" si="1511"/>
        <v>-17.865206728068696</v>
      </c>
      <c r="AN181" s="5">
        <f t="shared" si="1512"/>
        <v>3.2000000000000002E-3</v>
      </c>
      <c r="AO181" s="5">
        <f t="shared" si="1513"/>
        <v>1328.0226075169089</v>
      </c>
      <c r="AP181" s="5">
        <f t="shared" si="1514"/>
        <v>0</v>
      </c>
      <c r="AQ181" s="5">
        <f t="shared" si="1515"/>
        <v>-4.1007715597952646E-2</v>
      </c>
      <c r="AR181" s="5">
        <f t="shared" si="1516"/>
        <v>0</v>
      </c>
      <c r="AS181" s="5">
        <f t="shared" si="1558"/>
        <v>-17.865206728068696</v>
      </c>
      <c r="AT181" s="5">
        <f t="shared" si="1559"/>
        <v>-2.9202914279599752</v>
      </c>
      <c r="AU181" s="5">
        <f t="shared" si="1560"/>
        <v>3322.5145201628238</v>
      </c>
      <c r="AV181" s="5">
        <f t="shared" si="1561"/>
        <v>3.6499999999999998E-4</v>
      </c>
      <c r="AW181" s="5">
        <f t="shared" si="1562"/>
        <v>-4.1007715597952646E-2</v>
      </c>
      <c r="AX181" s="5">
        <f t="shared" si="1563"/>
        <v>0</v>
      </c>
      <c r="AY181" s="5">
        <f t="shared" si="1564"/>
        <v>-0.27403803801389581</v>
      </c>
      <c r="AZ181" s="5">
        <f t="shared" si="1565"/>
        <v>0.1132</v>
      </c>
      <c r="BA181" s="5">
        <f t="shared" si="1566"/>
        <v>-10.798091404129119</v>
      </c>
      <c r="BB181" s="5">
        <f t="shared" si="1567"/>
        <v>0</v>
      </c>
      <c r="BC181" s="5">
        <f t="shared" si="1568"/>
        <v>-4.9451758145441373E-2</v>
      </c>
      <c r="BD181" s="5">
        <f t="shared" si="1569"/>
        <v>0</v>
      </c>
    </row>
    <row r="182" spans="1:56">
      <c r="A182" s="83" t="str">
        <f t="shared" si="1510"/>
        <v>PIPE.3323.T10SCS</v>
      </c>
      <c r="B182" t="str">
        <f t="shared" si="1459"/>
        <v>SCS_XTD10_PIPE</v>
      </c>
      <c r="C182" s="43" t="s">
        <v>257</v>
      </c>
      <c r="D182" s="44" t="s">
        <v>266</v>
      </c>
      <c r="E182" s="44" t="s">
        <v>245</v>
      </c>
      <c r="F182" s="44" t="s">
        <v>245</v>
      </c>
      <c r="G182" s="44" t="s">
        <v>148</v>
      </c>
      <c r="H182" s="44"/>
      <c r="I182" s="43" t="s">
        <v>278</v>
      </c>
      <c r="J182" s="44" t="s">
        <v>42</v>
      </c>
      <c r="K182" s="44">
        <v>73</v>
      </c>
      <c r="L182" s="43"/>
      <c r="M182" s="35" t="s">
        <v>42</v>
      </c>
      <c r="N182" s="35" t="s">
        <v>42</v>
      </c>
      <c r="O182" s="5">
        <f t="shared" si="1544"/>
        <v>-1.1297639643869883</v>
      </c>
      <c r="P182" s="5">
        <f t="shared" si="1545"/>
        <v>3.2000000000000002E-3</v>
      </c>
      <c r="Q182" s="5">
        <f t="shared" si="1546"/>
        <v>404.14658884321773</v>
      </c>
      <c r="R182" s="5">
        <f t="shared" si="1547"/>
        <v>0</v>
      </c>
      <c r="S182" s="5">
        <f t="shared" si="1548"/>
        <v>-1.7999999999999999E-2</v>
      </c>
      <c r="T182" s="5">
        <f t="shared" si="1549"/>
        <v>0</v>
      </c>
      <c r="U182" s="41">
        <f t="shared" si="1354"/>
        <v>-1.1647639643869883</v>
      </c>
      <c r="V182" s="41">
        <f t="shared" si="1550"/>
        <v>3.2000000000000002E-3</v>
      </c>
      <c r="W182" s="41">
        <f t="shared" si="1356"/>
        <v>404.14658884321773</v>
      </c>
      <c r="X182" s="5">
        <f t="shared" si="1551"/>
        <v>0</v>
      </c>
      <c r="Y182" s="5">
        <f t="shared" si="1552"/>
        <v>-1.7999999999999999E-2</v>
      </c>
      <c r="Z182" s="41">
        <f t="shared" si="1553"/>
        <v>0</v>
      </c>
      <c r="AA182" s="5">
        <f t="shared" si="1360"/>
        <v>-2.2381559013521555</v>
      </c>
      <c r="AB182" s="5">
        <f t="shared" si="1554"/>
        <v>3.2000000000000002E-3</v>
      </c>
      <c r="AC182" s="5">
        <f t="shared" si="1362"/>
        <v>404.11596173748978</v>
      </c>
      <c r="AD182" s="5">
        <f t="shared" si="1555"/>
        <v>0</v>
      </c>
      <c r="AE182" s="5">
        <f t="shared" si="1556"/>
        <v>-3.5999999999999997E-2</v>
      </c>
      <c r="AF182" s="5">
        <f t="shared" si="1557"/>
        <v>0</v>
      </c>
      <c r="AG182" s="38">
        <v>8.0000000000000002E-3</v>
      </c>
      <c r="AH182" s="38">
        <v>3.2000000000000002E-3</v>
      </c>
      <c r="AI182" s="38">
        <v>404.15699999999998</v>
      </c>
      <c r="AJ182" s="38">
        <v>0</v>
      </c>
      <c r="AK182" s="38">
        <v>0</v>
      </c>
      <c r="AL182" s="38">
        <v>0</v>
      </c>
      <c r="AM182" s="5">
        <f t="shared" si="1511"/>
        <v>-17.901693366756547</v>
      </c>
      <c r="AN182" s="5">
        <f t="shared" si="1512"/>
        <v>3.2000000000000002E-3</v>
      </c>
      <c r="AO182" s="5">
        <f t="shared" si="1513"/>
        <v>1328.911859295202</v>
      </c>
      <c r="AP182" s="5">
        <f t="shared" si="1514"/>
        <v>0</v>
      </c>
      <c r="AQ182" s="5">
        <f t="shared" si="1515"/>
        <v>-4.1007715597952646E-2</v>
      </c>
      <c r="AR182" s="5">
        <f t="shared" si="1516"/>
        <v>0</v>
      </c>
      <c r="AS182" s="5">
        <f t="shared" si="1558"/>
        <v>-17.901693366756547</v>
      </c>
      <c r="AT182" s="5">
        <f t="shared" si="1559"/>
        <v>-2.9206161141226672</v>
      </c>
      <c r="AU182" s="5">
        <f t="shared" si="1560"/>
        <v>3323.4037718818417</v>
      </c>
      <c r="AV182" s="5">
        <f t="shared" si="1561"/>
        <v>3.6499999999999998E-4</v>
      </c>
      <c r="AW182" s="5">
        <f t="shared" si="1562"/>
        <v>-4.1007715597952646E-2</v>
      </c>
      <c r="AX182" s="5">
        <f t="shared" si="1563"/>
        <v>0</v>
      </c>
      <c r="AY182" s="5">
        <f t="shared" si="1564"/>
        <v>-0.31803216654578548</v>
      </c>
      <c r="AZ182" s="5">
        <f t="shared" si="1565"/>
        <v>0.1132</v>
      </c>
      <c r="BA182" s="5">
        <f t="shared" si="1566"/>
        <v>-9.9091794193663425</v>
      </c>
      <c r="BB182" s="5">
        <f t="shared" si="1567"/>
        <v>0</v>
      </c>
      <c r="BC182" s="5">
        <f t="shared" si="1568"/>
        <v>-4.9451758145441373E-2</v>
      </c>
      <c r="BD182" s="5">
        <f t="shared" si="1569"/>
        <v>0</v>
      </c>
    </row>
    <row r="183" spans="1:56">
      <c r="A183" s="83" t="str">
        <f t="shared" si="1510"/>
        <v>PIPE.3326.T10SCS</v>
      </c>
      <c r="B183" t="str">
        <f t="shared" si="1459"/>
        <v>SCS_XTD10_PIPE</v>
      </c>
      <c r="C183" s="43" t="s">
        <v>257</v>
      </c>
      <c r="D183" s="44" t="s">
        <v>266</v>
      </c>
      <c r="E183" s="44" t="s">
        <v>245</v>
      </c>
      <c r="F183" s="44" t="s">
        <v>245</v>
      </c>
      <c r="G183" s="44" t="s">
        <v>148</v>
      </c>
      <c r="H183" s="44"/>
      <c r="I183" s="43" t="s">
        <v>279</v>
      </c>
      <c r="J183" s="44" t="s">
        <v>42</v>
      </c>
      <c r="K183" s="44">
        <v>73</v>
      </c>
      <c r="L183" s="43"/>
      <c r="M183" s="35" t="s">
        <v>42</v>
      </c>
      <c r="N183" s="35" t="s">
        <v>42</v>
      </c>
      <c r="O183" s="5">
        <f t="shared" si="1544"/>
        <v>-1.1704516591660834</v>
      </c>
      <c r="P183" s="5">
        <f t="shared" si="1545"/>
        <v>3.2000000000000002E-3</v>
      </c>
      <c r="Q183" s="5">
        <f t="shared" si="1546"/>
        <v>406.35121364383434</v>
      </c>
      <c r="R183" s="5">
        <f t="shared" si="1547"/>
        <v>0</v>
      </c>
      <c r="S183" s="5">
        <f t="shared" si="1548"/>
        <v>-1.7999999999999999E-2</v>
      </c>
      <c r="T183" s="5">
        <f t="shared" si="1549"/>
        <v>0</v>
      </c>
      <c r="U183" s="41">
        <f t="shared" si="1354"/>
        <v>-1.2054516591660833</v>
      </c>
      <c r="V183" s="41">
        <f t="shared" si="1550"/>
        <v>3.2000000000000002E-3</v>
      </c>
      <c r="W183" s="41">
        <f t="shared" si="1356"/>
        <v>406.35121364383434</v>
      </c>
      <c r="X183" s="5">
        <f t="shared" si="1551"/>
        <v>0</v>
      </c>
      <c r="Y183" s="5">
        <f t="shared" si="1552"/>
        <v>-1.7999999999999999E-2</v>
      </c>
      <c r="Z183" s="41">
        <f t="shared" si="1553"/>
        <v>0</v>
      </c>
      <c r="AA183" s="5">
        <f t="shared" si="1360"/>
        <v>-2.3185181084531696</v>
      </c>
      <c r="AB183" s="5">
        <f t="shared" si="1554"/>
        <v>3.2000000000000002E-3</v>
      </c>
      <c r="AC183" s="5">
        <f t="shared" si="1362"/>
        <v>406.31949705957334</v>
      </c>
      <c r="AD183" s="5">
        <f t="shared" si="1555"/>
        <v>0</v>
      </c>
      <c r="AE183" s="5">
        <f t="shared" si="1556"/>
        <v>-3.5999999999999997E-2</v>
      </c>
      <c r="AF183" s="5">
        <f t="shared" si="1557"/>
        <v>0</v>
      </c>
      <c r="AG183" s="38">
        <v>7.0000000000000001E-3</v>
      </c>
      <c r="AH183" s="38">
        <v>3.2000000000000002E-3</v>
      </c>
      <c r="AI183" s="38">
        <v>406.36200000000002</v>
      </c>
      <c r="AJ183" s="38">
        <v>0</v>
      </c>
      <c r="AK183" s="38">
        <v>0</v>
      </c>
      <c r="AL183" s="38">
        <v>0</v>
      </c>
      <c r="AM183" s="5">
        <f t="shared" si="1511"/>
        <v>-17.993089198312738</v>
      </c>
      <c r="AN183" s="5">
        <f t="shared" si="1512"/>
        <v>3.2000000000000002E-3</v>
      </c>
      <c r="AO183" s="5">
        <f t="shared" si="1513"/>
        <v>1331.1149645586825</v>
      </c>
      <c r="AP183" s="5">
        <f t="shared" si="1514"/>
        <v>0</v>
      </c>
      <c r="AQ183" s="5">
        <f t="shared" si="1515"/>
        <v>-4.1007715597952646E-2</v>
      </c>
      <c r="AR183" s="5">
        <f t="shared" si="1516"/>
        <v>0</v>
      </c>
      <c r="AS183" s="5">
        <f t="shared" si="1558"/>
        <v>-17.993089198312738</v>
      </c>
      <c r="AT183" s="5">
        <f t="shared" si="1559"/>
        <v>-2.9214205182424755</v>
      </c>
      <c r="AU183" s="5">
        <f t="shared" si="1560"/>
        <v>3325.6068769984695</v>
      </c>
      <c r="AV183" s="5">
        <f t="shared" si="1561"/>
        <v>3.6499999999999998E-4</v>
      </c>
      <c r="AW183" s="5">
        <f t="shared" si="1562"/>
        <v>-4.1007715597952646E-2</v>
      </c>
      <c r="AX183" s="5">
        <f t="shared" si="1563"/>
        <v>0</v>
      </c>
      <c r="AY183" s="5">
        <f t="shared" si="1564"/>
        <v>-0.42802763328464527</v>
      </c>
      <c r="AZ183" s="5">
        <f t="shared" si="1565"/>
        <v>0.1132</v>
      </c>
      <c r="BA183" s="5">
        <f t="shared" si="1566"/>
        <v>-7.7069244392838909</v>
      </c>
      <c r="BB183" s="5">
        <f t="shared" si="1567"/>
        <v>0</v>
      </c>
      <c r="BC183" s="5">
        <f t="shared" si="1568"/>
        <v>-4.9451758145441373E-2</v>
      </c>
      <c r="BD183" s="5">
        <f t="shared" si="1569"/>
        <v>0</v>
      </c>
    </row>
    <row r="184" spans="1:56">
      <c r="A184" s="83" t="str">
        <f t="shared" si="1510"/>
        <v>PBLM.3327.T10SCS</v>
      </c>
      <c r="B184" t="str">
        <f t="shared" si="1459"/>
        <v>SCS_XTD10_PBLM</v>
      </c>
      <c r="C184" s="43" t="s">
        <v>257</v>
      </c>
      <c r="D184" s="44" t="s">
        <v>266</v>
      </c>
      <c r="E184" s="44" t="s">
        <v>245</v>
      </c>
      <c r="F184" s="44" t="s">
        <v>245</v>
      </c>
      <c r="G184" s="44" t="s">
        <v>82</v>
      </c>
      <c r="H184" s="44"/>
      <c r="I184" s="43" t="s">
        <v>242</v>
      </c>
      <c r="J184" s="44" t="s">
        <v>42</v>
      </c>
      <c r="K184" s="44">
        <v>73</v>
      </c>
      <c r="L184" s="43" t="s">
        <v>242</v>
      </c>
      <c r="M184" s="35" t="s">
        <v>42</v>
      </c>
      <c r="N184" s="35" t="s">
        <v>42</v>
      </c>
      <c r="O184" s="5">
        <f t="shared" si="1544"/>
        <v>-1.1873761445616329</v>
      </c>
      <c r="P184" s="5">
        <f t="shared" si="1545"/>
        <v>0</v>
      </c>
      <c r="Q184" s="5">
        <f t="shared" si="1546"/>
        <v>407.29136128337012</v>
      </c>
      <c r="R184" s="5">
        <f t="shared" si="1547"/>
        <v>0</v>
      </c>
      <c r="S184" s="5">
        <f t="shared" si="1548"/>
        <v>-1.7999999999999999E-2</v>
      </c>
      <c r="T184" s="5">
        <f t="shared" si="1549"/>
        <v>0</v>
      </c>
      <c r="U184" s="41">
        <f t="shared" si="1354"/>
        <v>-1.2223761445616328</v>
      </c>
      <c r="V184" s="41">
        <f t="shared" si="1550"/>
        <v>0</v>
      </c>
      <c r="W184" s="41">
        <f t="shared" si="1356"/>
        <v>407.29136128337012</v>
      </c>
      <c r="X184" s="5">
        <f t="shared" si="1551"/>
        <v>0</v>
      </c>
      <c r="Y184" s="5">
        <f t="shared" si="1552"/>
        <v>-1.7999999999999999E-2</v>
      </c>
      <c r="Z184" s="41">
        <f t="shared" si="1553"/>
        <v>0</v>
      </c>
      <c r="AA184" s="5">
        <f t="shared" si="1360"/>
        <v>-2.3523615958590542</v>
      </c>
      <c r="AB184" s="5">
        <f t="shared" si="1554"/>
        <v>0</v>
      </c>
      <c r="AC184" s="5">
        <f t="shared" si="1362"/>
        <v>407.25918777501693</v>
      </c>
      <c r="AD184" s="5">
        <f t="shared" si="1555"/>
        <v>0</v>
      </c>
      <c r="AE184" s="5">
        <f t="shared" si="1556"/>
        <v>-3.5999999999999997E-2</v>
      </c>
      <c r="AF184" s="5">
        <f t="shared" si="1557"/>
        <v>0</v>
      </c>
      <c r="AG184" s="38">
        <v>7.0000000000000001E-3</v>
      </c>
      <c r="AH184" s="38">
        <v>0</v>
      </c>
      <c r="AI184" s="38">
        <v>407.30229996401715</v>
      </c>
      <c r="AJ184" s="38">
        <v>0</v>
      </c>
      <c r="AK184" s="38">
        <v>0</v>
      </c>
      <c r="AL184" s="38">
        <v>0</v>
      </c>
      <c r="AM184" s="5">
        <f t="shared" si="1511"/>
        <v>-18.031637945554639</v>
      </c>
      <c r="AN184" s="5">
        <f t="shared" si="1512"/>
        <v>0</v>
      </c>
      <c r="AO184" s="5">
        <f t="shared" si="1513"/>
        <v>1332.0544740138857</v>
      </c>
      <c r="AP184" s="5">
        <f t="shared" si="1514"/>
        <v>0</v>
      </c>
      <c r="AQ184" s="5">
        <f t="shared" si="1515"/>
        <v>-4.1007715597952646E-2</v>
      </c>
      <c r="AR184" s="5">
        <f t="shared" si="1516"/>
        <v>0</v>
      </c>
      <c r="AS184" s="5">
        <f t="shared" si="1558"/>
        <v>-18.031637945554639</v>
      </c>
      <c r="AT184" s="5">
        <f t="shared" si="1559"/>
        <v>-2.9249635544191674</v>
      </c>
      <c r="AU184" s="5">
        <f t="shared" si="1560"/>
        <v>3326.546385222654</v>
      </c>
      <c r="AV184" s="5">
        <f t="shared" si="1561"/>
        <v>3.6499999999999998E-4</v>
      </c>
      <c r="AW184" s="5">
        <f t="shared" si="1562"/>
        <v>-4.1007715597952646E-2</v>
      </c>
      <c r="AX184" s="5">
        <f t="shared" si="1563"/>
        <v>0</v>
      </c>
      <c r="AY184" s="5">
        <f t="shared" si="1564"/>
        <v>-0.47450816977396892</v>
      </c>
      <c r="AZ184" s="5">
        <f t="shared" si="1565"/>
        <v>0.11</v>
      </c>
      <c r="BA184" s="5">
        <f t="shared" si="1566"/>
        <v>-6.7677739816585181</v>
      </c>
      <c r="BB184" s="5">
        <f t="shared" si="1567"/>
        <v>0</v>
      </c>
      <c r="BC184" s="5">
        <f t="shared" si="1568"/>
        <v>-4.9451758145441373E-2</v>
      </c>
      <c r="BD184" s="5">
        <f t="shared" si="1569"/>
        <v>0</v>
      </c>
    </row>
    <row r="185" spans="1:56">
      <c r="A185" s="83" t="str">
        <f t="shared" si="1510"/>
        <v>PIPE.3327.T10SCS</v>
      </c>
      <c r="B185" t="str">
        <f t="shared" ref="B185:B188" si="1570">IF( H185&gt;0, CONCATENATE(D185,"_",F185,"_",G185,"-",H185),CONCATENATE(D185,"_",F185,"_",G185) )</f>
        <v>SCS_XTD10_PIPE</v>
      </c>
      <c r="C185" s="43" t="s">
        <v>257</v>
      </c>
      <c r="D185" s="44" t="s">
        <v>266</v>
      </c>
      <c r="E185" s="44" t="s">
        <v>245</v>
      </c>
      <c r="F185" s="44" t="s">
        <v>245</v>
      </c>
      <c r="G185" s="44" t="s">
        <v>148</v>
      </c>
      <c r="H185" s="44"/>
      <c r="I185" s="43" t="s">
        <v>276</v>
      </c>
      <c r="J185" s="44" t="s">
        <v>42</v>
      </c>
      <c r="K185" s="44">
        <v>73</v>
      </c>
      <c r="L185" s="43"/>
      <c r="M185" s="35" t="s">
        <v>42</v>
      </c>
      <c r="N185" s="35" t="s">
        <v>42</v>
      </c>
      <c r="O185" s="5">
        <f t="shared" ref="O185:O188" si="1571">U185+0.035</f>
        <v>-1.2024899290341113</v>
      </c>
      <c r="P185" s="5">
        <f t="shared" ref="P185:P188" si="1572">V185</f>
        <v>0</v>
      </c>
      <c r="Q185" s="5">
        <f t="shared" ref="Q185:Q188" si="1573">W185</f>
        <v>408.13092529161997</v>
      </c>
      <c r="R185" s="5">
        <f t="shared" ref="R185:R188" si="1574">AJ185</f>
        <v>0</v>
      </c>
      <c r="S185" s="5">
        <f t="shared" ref="S185:S188" si="1575">AK185-0.018</f>
        <v>-1.7999999999999999E-2</v>
      </c>
      <c r="T185" s="5">
        <f t="shared" ref="T185:T188" si="1576">AL185</f>
        <v>0</v>
      </c>
      <c r="U185" s="41">
        <f t="shared" si="1354"/>
        <v>-1.2374899290341113</v>
      </c>
      <c r="V185" s="41">
        <f t="shared" ref="V185:V188" si="1577">AH185</f>
        <v>0</v>
      </c>
      <c r="W185" s="41">
        <f t="shared" si="1356"/>
        <v>408.13092529161997</v>
      </c>
      <c r="X185" s="5">
        <f t="shared" ref="X185:X188" si="1578">R185</f>
        <v>0</v>
      </c>
      <c r="Y185" s="5">
        <f t="shared" ref="Y185:Y188" si="1579">S185</f>
        <v>-1.7999999999999999E-2</v>
      </c>
      <c r="Z185" s="41">
        <f t="shared" ref="Z185:Z188" si="1580">T185</f>
        <v>0</v>
      </c>
      <c r="AA185" s="5">
        <f t="shared" si="1360"/>
        <v>-2.3825842680700564</v>
      </c>
      <c r="AB185" s="5">
        <f t="shared" ref="AB185:AB188" si="1581">V185</f>
        <v>0</v>
      </c>
      <c r="AC185" s="5">
        <f t="shared" si="1362"/>
        <v>408.09834374413953</v>
      </c>
      <c r="AD185" s="5">
        <f t="shared" ref="AD185:AD188" si="1582">R185</f>
        <v>0</v>
      </c>
      <c r="AE185" s="5">
        <f t="shared" ref="AE185:AE188" si="1583">S185-0.018</f>
        <v>-3.5999999999999997E-2</v>
      </c>
      <c r="AF185" s="5">
        <f t="shared" ref="AF185:AF188" si="1584">T185</f>
        <v>0</v>
      </c>
      <c r="AG185" s="38">
        <v>7.0000000000000001E-3</v>
      </c>
      <c r="AH185" s="38">
        <v>0</v>
      </c>
      <c r="AI185" s="38">
        <v>408.142</v>
      </c>
      <c r="AJ185" s="38">
        <v>0</v>
      </c>
      <c r="AK185" s="38">
        <v>0</v>
      </c>
      <c r="AL185" s="38">
        <v>0</v>
      </c>
      <c r="AM185" s="5">
        <f t="shared" si="1511"/>
        <v>-18.066062475688437</v>
      </c>
      <c r="AN185" s="5">
        <f t="shared" si="1512"/>
        <v>0</v>
      </c>
      <c r="AO185" s="5">
        <f t="shared" si="1513"/>
        <v>1332.8934681152682</v>
      </c>
      <c r="AP185" s="5">
        <f t="shared" si="1514"/>
        <v>0</v>
      </c>
      <c r="AQ185" s="5">
        <f t="shared" si="1515"/>
        <v>-4.1007715597952646E-2</v>
      </c>
      <c r="AR185" s="5">
        <f t="shared" si="1516"/>
        <v>0</v>
      </c>
      <c r="AS185" s="5">
        <f t="shared" ref="AS185:AS188" si="1585">AM185</f>
        <v>-18.066062475688437</v>
      </c>
      <c r="AT185" s="5">
        <f t="shared" ref="AT185:AT188" si="1586">AN185*COS(0.02092*PI()/180)-AO185*SIN(0.02092*PI()/180)-2.4386</f>
        <v>-2.9252698903545555</v>
      </c>
      <c r="AU185" s="5">
        <f t="shared" ref="AU185:AU188" si="1587">AN185*SIN(0.02092*PI()/180)+AO185*COS(0.02092*PI()/180)+1994.492</f>
        <v>3327.3853792681111</v>
      </c>
      <c r="AV185" s="5">
        <f t="shared" ref="AV185:AV188" si="1588">AP185+0.000365</f>
        <v>3.6499999999999998E-4</v>
      </c>
      <c r="AW185" s="5">
        <f t="shared" ref="AW185:AW188" si="1589">AQ185</f>
        <v>-4.1007715597952646E-2</v>
      </c>
      <c r="AX185" s="5">
        <f t="shared" ref="AX185:AX188" si="1590">AR185</f>
        <v>0</v>
      </c>
      <c r="AY185" s="5">
        <f t="shared" ref="AY185:AY188" si="1591">(AM185+17.5)*COS(-0.483808*PI()/180)+(AO185-1338.818)*SIN(-0.483808*PI()/180)</f>
        <v>-0.51601589034841722</v>
      </c>
      <c r="AZ185" s="5">
        <f t="shared" ref="AZ185:AZ188" si="1592">AN185+0.11</f>
        <v>0.11</v>
      </c>
      <c r="BA185" s="5">
        <f t="shared" ref="BA185:BA188" si="1593">-(AM185+17.5)*SIN(-0.483808*PI()/180)+(AO185-1338.818)*COS(-0.483808*PI()/180)</f>
        <v>-5.929100469758791</v>
      </c>
      <c r="BB185" s="5">
        <f t="shared" ref="BB185:BB188" si="1594">AP185</f>
        <v>0</v>
      </c>
      <c r="BC185" s="5">
        <f t="shared" ref="BC185:BC188" si="1595">AQ185-0.483808*PI()/180</f>
        <v>-4.9451758145441373E-2</v>
      </c>
      <c r="BD185" s="5">
        <f t="shared" ref="BD185:BD188" si="1596">AR185</f>
        <v>0</v>
      </c>
    </row>
    <row r="186" spans="1:56">
      <c r="A186" s="83" t="str">
        <f t="shared" si="1510"/>
        <v>PIPE.3330.T10SCS</v>
      </c>
      <c r="B186" t="str">
        <f t="shared" si="1570"/>
        <v>SCS_XTD10_PIPE</v>
      </c>
      <c r="C186" s="43" t="s">
        <v>257</v>
      </c>
      <c r="D186" s="44" t="s">
        <v>266</v>
      </c>
      <c r="E186" s="44" t="s">
        <v>245</v>
      </c>
      <c r="F186" s="44" t="s">
        <v>245</v>
      </c>
      <c r="G186" s="44" t="s">
        <v>148</v>
      </c>
      <c r="H186" s="44"/>
      <c r="I186" s="43" t="s">
        <v>277</v>
      </c>
      <c r="J186" s="44" t="s">
        <v>42</v>
      </c>
      <c r="K186" s="44">
        <v>73</v>
      </c>
      <c r="L186" s="43"/>
      <c r="M186" s="35" t="s">
        <v>42</v>
      </c>
      <c r="N186" s="35" t="s">
        <v>42</v>
      </c>
      <c r="O186" s="5">
        <f t="shared" si="1571"/>
        <v>-1.2565868996849368</v>
      </c>
      <c r="P186" s="5">
        <f t="shared" si="1572"/>
        <v>0</v>
      </c>
      <c r="Q186" s="5">
        <f t="shared" si="1573"/>
        <v>411.08042940549507</v>
      </c>
      <c r="R186" s="5">
        <f t="shared" si="1574"/>
        <v>0</v>
      </c>
      <c r="S186" s="5">
        <f t="shared" si="1575"/>
        <v>-1.7999999999999999E-2</v>
      </c>
      <c r="T186" s="5">
        <f t="shared" si="1576"/>
        <v>0</v>
      </c>
      <c r="U186" s="41">
        <f t="shared" si="1354"/>
        <v>-1.2915868996849367</v>
      </c>
      <c r="V186" s="41">
        <f t="shared" si="1577"/>
        <v>0</v>
      </c>
      <c r="W186" s="41">
        <f t="shared" si="1356"/>
        <v>411.08042940549507</v>
      </c>
      <c r="X186" s="5">
        <f t="shared" si="1578"/>
        <v>0</v>
      </c>
      <c r="Y186" s="5">
        <f t="shared" si="1579"/>
        <v>-1.7999999999999999E-2</v>
      </c>
      <c r="Z186" s="41">
        <f t="shared" si="1580"/>
        <v>0</v>
      </c>
      <c r="AA186" s="5">
        <f t="shared" si="1360"/>
        <v>-2.4897606824264509</v>
      </c>
      <c r="AB186" s="5">
        <f t="shared" si="1581"/>
        <v>0</v>
      </c>
      <c r="AC186" s="5">
        <f t="shared" si="1362"/>
        <v>411.04639635835883</v>
      </c>
      <c r="AD186" s="5">
        <f t="shared" si="1582"/>
        <v>0</v>
      </c>
      <c r="AE186" s="5">
        <f t="shared" si="1583"/>
        <v>-3.5999999999999997E-2</v>
      </c>
      <c r="AF186" s="5">
        <f t="shared" si="1584"/>
        <v>0</v>
      </c>
      <c r="AG186" s="38">
        <v>6.0000000000000001E-3</v>
      </c>
      <c r="AH186" s="38">
        <v>0</v>
      </c>
      <c r="AI186" s="38">
        <v>411.09199999999998</v>
      </c>
      <c r="AJ186" s="38">
        <v>0</v>
      </c>
      <c r="AK186" s="38">
        <v>0</v>
      </c>
      <c r="AL186" s="38">
        <v>0</v>
      </c>
      <c r="AM186" s="5">
        <f t="shared" si="1511"/>
        <v>-18.188000493561983</v>
      </c>
      <c r="AN186" s="5">
        <f t="shared" si="1512"/>
        <v>0</v>
      </c>
      <c r="AO186" s="5">
        <f t="shared" si="1513"/>
        <v>1335.8409470583308</v>
      </c>
      <c r="AP186" s="5">
        <f t="shared" si="1514"/>
        <v>0</v>
      </c>
      <c r="AQ186" s="5">
        <f t="shared" si="1515"/>
        <v>-4.1007715597952646E-2</v>
      </c>
      <c r="AR186" s="5">
        <f t="shared" si="1516"/>
        <v>0</v>
      </c>
      <c r="AS186" s="5">
        <f t="shared" si="1585"/>
        <v>-18.188000493561983</v>
      </c>
      <c r="AT186" s="5">
        <f t="shared" si="1586"/>
        <v>-2.9263460823296512</v>
      </c>
      <c r="AU186" s="5">
        <f t="shared" si="1587"/>
        <v>3330.3328580147027</v>
      </c>
      <c r="AV186" s="5">
        <f t="shared" si="1588"/>
        <v>3.6499999999999998E-4</v>
      </c>
      <c r="AW186" s="5">
        <f t="shared" si="1589"/>
        <v>-4.1007715597952646E-2</v>
      </c>
      <c r="AX186" s="5">
        <f t="shared" si="1590"/>
        <v>0</v>
      </c>
      <c r="AY186" s="5">
        <f t="shared" si="1591"/>
        <v>-0.66283790288081945</v>
      </c>
      <c r="AZ186" s="5">
        <f t="shared" si="1592"/>
        <v>0.11</v>
      </c>
      <c r="BA186" s="5">
        <f t="shared" si="1593"/>
        <v>-2.9827562440043871</v>
      </c>
      <c r="BB186" s="5">
        <f t="shared" si="1594"/>
        <v>0</v>
      </c>
      <c r="BC186" s="5">
        <f t="shared" si="1595"/>
        <v>-4.9451758145441373E-2</v>
      </c>
      <c r="BD186" s="5">
        <f t="shared" si="1596"/>
        <v>0</v>
      </c>
    </row>
    <row r="187" spans="1:56">
      <c r="A187" s="83" t="str">
        <f t="shared" si="1510"/>
        <v>PIPE.3332.T10SCS</v>
      </c>
      <c r="B187" t="str">
        <f t="shared" si="1570"/>
        <v>SCS_XTD10_PIPE</v>
      </c>
      <c r="C187" s="43" t="s">
        <v>257</v>
      </c>
      <c r="D187" s="44" t="s">
        <v>266</v>
      </c>
      <c r="E187" s="44" t="s">
        <v>245</v>
      </c>
      <c r="F187" s="44" t="s">
        <v>245</v>
      </c>
      <c r="G187" s="44" t="s">
        <v>148</v>
      </c>
      <c r="H187" s="44"/>
      <c r="I187" s="43" t="s">
        <v>278</v>
      </c>
      <c r="J187" s="44" t="s">
        <v>42</v>
      </c>
      <c r="K187" s="44">
        <v>73</v>
      </c>
      <c r="L187" s="43"/>
      <c r="M187" s="35" t="s">
        <v>42</v>
      </c>
      <c r="N187" s="35" t="s">
        <v>42</v>
      </c>
      <c r="O187" s="5">
        <f t="shared" si="1571"/>
        <v>-1.2824253963510404</v>
      </c>
      <c r="P187" s="5">
        <f t="shared" si="1572"/>
        <v>0</v>
      </c>
      <c r="Q187" s="5">
        <f t="shared" si="1573"/>
        <v>412.46018785250311</v>
      </c>
      <c r="R187" s="5">
        <f t="shared" si="1574"/>
        <v>0</v>
      </c>
      <c r="S187" s="5">
        <f t="shared" si="1575"/>
        <v>-1.7999999999999999E-2</v>
      </c>
      <c r="T187" s="5">
        <f t="shared" si="1576"/>
        <v>0</v>
      </c>
      <c r="U187" s="41">
        <f t="shared" si="1354"/>
        <v>-1.3174253963510403</v>
      </c>
      <c r="V187" s="41">
        <f t="shared" si="1577"/>
        <v>0</v>
      </c>
      <c r="W187" s="41">
        <f t="shared" si="1356"/>
        <v>412.46018785250311</v>
      </c>
      <c r="X187" s="5">
        <f t="shared" si="1578"/>
        <v>0</v>
      </c>
      <c r="Y187" s="5">
        <f t="shared" si="1579"/>
        <v>-1.7999999999999999E-2</v>
      </c>
      <c r="Z187" s="41">
        <f t="shared" si="1580"/>
        <v>0</v>
      </c>
      <c r="AA187" s="5">
        <f t="shared" si="1360"/>
        <v>-2.5404293043117709</v>
      </c>
      <c r="AB187" s="5">
        <f t="shared" si="1581"/>
        <v>0</v>
      </c>
      <c r="AC187" s="5">
        <f t="shared" si="1362"/>
        <v>412.42546622270811</v>
      </c>
      <c r="AD187" s="5">
        <f t="shared" si="1582"/>
        <v>0</v>
      </c>
      <c r="AE187" s="5">
        <f t="shared" si="1583"/>
        <v>-3.5999999999999997E-2</v>
      </c>
      <c r="AF187" s="5">
        <f t="shared" si="1584"/>
        <v>0</v>
      </c>
      <c r="AG187" s="38">
        <v>5.0000000000000001E-3</v>
      </c>
      <c r="AH187" s="38">
        <v>0</v>
      </c>
      <c r="AI187" s="38">
        <v>412.47199999999998</v>
      </c>
      <c r="AJ187" s="38">
        <v>0</v>
      </c>
      <c r="AK187" s="38">
        <v>0</v>
      </c>
      <c r="AL187" s="38">
        <v>0</v>
      </c>
      <c r="AM187" s="5">
        <f t="shared" si="1511"/>
        <v>-18.24557444094123</v>
      </c>
      <c r="AN187" s="5">
        <f t="shared" si="1512"/>
        <v>0</v>
      </c>
      <c r="AO187" s="5">
        <f t="shared" si="1513"/>
        <v>1337.2197458981125</v>
      </c>
      <c r="AP187" s="5">
        <f t="shared" si="1514"/>
        <v>0</v>
      </c>
      <c r="AQ187" s="5">
        <f t="shared" si="1515"/>
        <v>-4.1007715597952646E-2</v>
      </c>
      <c r="AR187" s="5">
        <f t="shared" si="1516"/>
        <v>0</v>
      </c>
      <c r="AS187" s="5">
        <f t="shared" si="1585"/>
        <v>-18.24557444094123</v>
      </c>
      <c r="AT187" s="5">
        <f t="shared" si="1586"/>
        <v>-2.9268495133211214</v>
      </c>
      <c r="AU187" s="5">
        <f t="shared" si="1587"/>
        <v>3331.7116567625771</v>
      </c>
      <c r="AV187" s="5">
        <f t="shared" si="1588"/>
        <v>3.6499999999999998E-4</v>
      </c>
      <c r="AW187" s="5">
        <f t="shared" si="1589"/>
        <v>-4.1007715597952646E-2</v>
      </c>
      <c r="AX187" s="5">
        <f t="shared" si="1590"/>
        <v>0</v>
      </c>
      <c r="AY187" s="5">
        <f t="shared" si="1591"/>
        <v>-0.73205229541876515</v>
      </c>
      <c r="AZ187" s="5">
        <f t="shared" si="1592"/>
        <v>0.11</v>
      </c>
      <c r="BA187" s="5">
        <f t="shared" si="1593"/>
        <v>-1.6044927104718116</v>
      </c>
      <c r="BB187" s="5">
        <f t="shared" si="1594"/>
        <v>0</v>
      </c>
      <c r="BC187" s="5">
        <f t="shared" si="1595"/>
        <v>-4.9451758145441373E-2</v>
      </c>
      <c r="BD187" s="5">
        <f t="shared" si="1596"/>
        <v>0</v>
      </c>
    </row>
    <row r="188" spans="1:56">
      <c r="A188" s="83" t="str">
        <f t="shared" si="1510"/>
        <v>PIPE.3333.T10SCS</v>
      </c>
      <c r="B188" t="str">
        <f t="shared" si="1570"/>
        <v>SCS_XTD10_PIPE</v>
      </c>
      <c r="C188" s="43" t="s">
        <v>257</v>
      </c>
      <c r="D188" s="44" t="s">
        <v>266</v>
      </c>
      <c r="E188" s="44" t="s">
        <v>245</v>
      </c>
      <c r="F188" s="44" t="s">
        <v>245</v>
      </c>
      <c r="G188" s="44" t="s">
        <v>148</v>
      </c>
      <c r="H188" s="44"/>
      <c r="I188" s="43" t="s">
        <v>279</v>
      </c>
      <c r="J188" s="44" t="s">
        <v>42</v>
      </c>
      <c r="K188" s="44">
        <v>73</v>
      </c>
      <c r="L188" s="43"/>
      <c r="M188" s="35" t="s">
        <v>42</v>
      </c>
      <c r="N188" s="35" t="s">
        <v>42</v>
      </c>
      <c r="O188" s="5">
        <f t="shared" si="1571"/>
        <v>-1.3151935188032071</v>
      </c>
      <c r="P188" s="5">
        <f t="shared" si="1572"/>
        <v>0</v>
      </c>
      <c r="Q188" s="5">
        <f t="shared" si="1573"/>
        <v>414.22488393119517</v>
      </c>
      <c r="R188" s="5">
        <f t="shared" si="1574"/>
        <v>0</v>
      </c>
      <c r="S188" s="5">
        <f t="shared" si="1575"/>
        <v>-1.7999999999999999E-2</v>
      </c>
      <c r="T188" s="5">
        <f t="shared" si="1576"/>
        <v>0</v>
      </c>
      <c r="U188" s="41">
        <f t="shared" si="1354"/>
        <v>-1.350193518803207</v>
      </c>
      <c r="V188" s="41">
        <f t="shared" si="1577"/>
        <v>0</v>
      </c>
      <c r="W188" s="41">
        <f t="shared" si="1356"/>
        <v>414.22488393119517</v>
      </c>
      <c r="X188" s="5">
        <f t="shared" si="1578"/>
        <v>0</v>
      </c>
      <c r="Y188" s="5">
        <f t="shared" si="1579"/>
        <v>-1.7999999999999999E-2</v>
      </c>
      <c r="Z188" s="41">
        <f t="shared" si="1580"/>
        <v>0</v>
      </c>
      <c r="AA188" s="5">
        <f t="shared" si="1360"/>
        <v>-2.6049549326310828</v>
      </c>
      <c r="AB188" s="5">
        <f t="shared" si="1581"/>
        <v>0</v>
      </c>
      <c r="AC188" s="5">
        <f t="shared" si="1362"/>
        <v>414.18928663400004</v>
      </c>
      <c r="AD188" s="5">
        <f t="shared" si="1582"/>
        <v>0</v>
      </c>
      <c r="AE188" s="5">
        <f t="shared" si="1583"/>
        <v>-3.5999999999999997E-2</v>
      </c>
      <c r="AF188" s="5">
        <f t="shared" si="1584"/>
        <v>0</v>
      </c>
      <c r="AG188" s="38">
        <v>4.0000000000000001E-3</v>
      </c>
      <c r="AH188" s="38">
        <v>0</v>
      </c>
      <c r="AI188" s="38">
        <v>414.23700000000002</v>
      </c>
      <c r="AJ188" s="38">
        <v>0</v>
      </c>
      <c r="AK188" s="38">
        <v>0</v>
      </c>
      <c r="AL188" s="38">
        <v>0</v>
      </c>
      <c r="AM188" s="5">
        <f t="shared" si="1511"/>
        <v>-18.318931934269717</v>
      </c>
      <c r="AN188" s="5">
        <f t="shared" si="1512"/>
        <v>0</v>
      </c>
      <c r="AO188" s="5">
        <f t="shared" si="1513"/>
        <v>1338.9832210689533</v>
      </c>
      <c r="AP188" s="5">
        <f t="shared" si="1514"/>
        <v>0</v>
      </c>
      <c r="AQ188" s="5">
        <f t="shared" si="1515"/>
        <v>-4.1007715597952646E-2</v>
      </c>
      <c r="AR188" s="5">
        <f t="shared" si="1516"/>
        <v>0</v>
      </c>
      <c r="AS188" s="5">
        <f t="shared" si="1585"/>
        <v>-18.318931934269717</v>
      </c>
      <c r="AT188" s="5">
        <f t="shared" si="1586"/>
        <v>-2.9274933984391494</v>
      </c>
      <c r="AU188" s="5">
        <f t="shared" si="1587"/>
        <v>3333.4751318158696</v>
      </c>
      <c r="AV188" s="5">
        <f t="shared" si="1588"/>
        <v>3.6499999999999998E-4</v>
      </c>
      <c r="AW188" s="5">
        <f t="shared" si="1589"/>
        <v>-4.1007715597952646E-2</v>
      </c>
      <c r="AX188" s="5">
        <f t="shared" si="1590"/>
        <v>0</v>
      </c>
      <c r="AY188" s="5">
        <f t="shared" si="1591"/>
        <v>-0.82029785591713456</v>
      </c>
      <c r="AZ188" s="5">
        <f t="shared" si="1592"/>
        <v>0.11</v>
      </c>
      <c r="BA188" s="5">
        <f t="shared" si="1593"/>
        <v>0.15830016478376643</v>
      </c>
      <c r="BB188" s="5">
        <f t="shared" si="1594"/>
        <v>0</v>
      </c>
      <c r="BC188" s="5">
        <f t="shared" si="1595"/>
        <v>-4.9451758145441373E-2</v>
      </c>
      <c r="BD188" s="5">
        <f t="shared" si="1596"/>
        <v>0</v>
      </c>
    </row>
    <row r="189" spans="1:56">
      <c r="A189" s="83" t="str">
        <f t="shared" si="1510"/>
        <v>IMGPI-3.3334.T10SCS</v>
      </c>
      <c r="B189" t="str">
        <f t="shared" si="1459"/>
        <v>SCS_XTD10_IMGPI-3</v>
      </c>
      <c r="C189" s="43" t="s">
        <v>257</v>
      </c>
      <c r="D189" s="44" t="s">
        <v>266</v>
      </c>
      <c r="E189" s="44" t="s">
        <v>245</v>
      </c>
      <c r="F189" s="44" t="s">
        <v>245</v>
      </c>
      <c r="G189" s="44" t="s">
        <v>118</v>
      </c>
      <c r="H189" s="44">
        <v>3</v>
      </c>
      <c r="I189" s="43" t="s">
        <v>256</v>
      </c>
      <c r="J189" s="44" t="s">
        <v>42</v>
      </c>
      <c r="K189" s="44">
        <v>74</v>
      </c>
      <c r="L189" s="43" t="s">
        <v>256</v>
      </c>
      <c r="M189" s="35" t="s">
        <v>42</v>
      </c>
      <c r="N189" s="35" t="s">
        <v>42</v>
      </c>
      <c r="O189" s="5">
        <f t="shared" si="1282"/>
        <v>-1.3316682564130982</v>
      </c>
      <c r="P189" s="5">
        <f t="shared" si="1283"/>
        <v>0</v>
      </c>
      <c r="Q189" s="5">
        <f t="shared" si="1284"/>
        <v>415.14004828118379</v>
      </c>
      <c r="R189" s="5">
        <f t="shared" ref="R189:R192" si="1597">AJ189</f>
        <v>0</v>
      </c>
      <c r="S189" s="5">
        <f t="shared" ref="S189:S192" si="1598">AK189-0.018</f>
        <v>-1.7999999999999999E-2</v>
      </c>
      <c r="T189" s="5">
        <f t="shared" ref="T189:T192" si="1599">AL189</f>
        <v>0</v>
      </c>
      <c r="U189" s="41">
        <f t="shared" si="1354"/>
        <v>-1.3666682564130981</v>
      </c>
      <c r="V189" s="41">
        <f t="shared" ref="V189:V192" si="1600">AH189</f>
        <v>0</v>
      </c>
      <c r="W189" s="41">
        <f t="shared" si="1356"/>
        <v>415.14004828118379</v>
      </c>
      <c r="X189" s="5">
        <f t="shared" ref="X189:X192" si="1601">R189</f>
        <v>0</v>
      </c>
      <c r="Y189" s="5">
        <f t="shared" ref="Y189:Y192" si="1602">S189</f>
        <v>-1.7999999999999999E-2</v>
      </c>
      <c r="Z189" s="41">
        <f t="shared" ref="Z189:Z192" si="1603">T189</f>
        <v>0</v>
      </c>
      <c r="AA189" s="5">
        <f t="shared" si="1360"/>
        <v>-2.6378990701799983</v>
      </c>
      <c r="AB189" s="5">
        <f t="shared" ref="AB189:AB192" si="1604">V189</f>
        <v>0</v>
      </c>
      <c r="AC189" s="5">
        <f t="shared" si="1362"/>
        <v>415.10400620210305</v>
      </c>
      <c r="AD189" s="5">
        <f t="shared" ref="AD189:AD192" si="1605">R189</f>
        <v>0</v>
      </c>
      <c r="AE189" s="5">
        <f t="shared" ref="AE189:AE192" si="1606">S189-0.018</f>
        <v>-3.5999999999999997E-2</v>
      </c>
      <c r="AF189" s="5">
        <f t="shared" ref="AF189:AF192" si="1607">T189</f>
        <v>0</v>
      </c>
      <c r="AG189" s="38">
        <v>4.0000000000000001E-3</v>
      </c>
      <c r="AH189" s="38">
        <v>0</v>
      </c>
      <c r="AI189" s="27">
        <v>415.15231262663065</v>
      </c>
      <c r="AJ189" s="27">
        <v>0</v>
      </c>
      <c r="AK189" s="27">
        <v>0</v>
      </c>
      <c r="AL189" s="27">
        <v>0</v>
      </c>
      <c r="AM189" s="5">
        <f t="shared" si="1511"/>
        <v>-18.356456295049828</v>
      </c>
      <c r="AN189" s="5">
        <f t="shared" si="1512"/>
        <v>0</v>
      </c>
      <c r="AO189" s="5">
        <f t="shared" si="1513"/>
        <v>1339.8977641935885</v>
      </c>
      <c r="AP189" s="5">
        <f t="shared" si="1514"/>
        <v>0</v>
      </c>
      <c r="AQ189" s="5">
        <f t="shared" si="1515"/>
        <v>-4.1007715597952646E-2</v>
      </c>
      <c r="AR189" s="5">
        <f t="shared" si="1516"/>
        <v>0</v>
      </c>
      <c r="AS189" s="5">
        <f t="shared" ref="AS189:AS192" si="1608">AM189</f>
        <v>-18.356456295049828</v>
      </c>
      <c r="AT189" s="5">
        <f t="shared" ref="AT189:AT192" si="1609">AN189*COS(0.02092*PI()/180)-AO189*SIN(0.02092*PI()/180)-2.4386</f>
        <v>-2.9278273190508393</v>
      </c>
      <c r="AU189" s="5">
        <f t="shared" ref="AU189:AU192" si="1610">AN189*SIN(0.02092*PI()/180)+AO189*COS(0.02092*PI()/180)+1994.492</f>
        <v>3334.3896748795437</v>
      </c>
      <c r="AV189" s="5">
        <f t="shared" ref="AV189:AV192" si="1611">AP189+0.000365</f>
        <v>3.6499999999999998E-4</v>
      </c>
      <c r="AW189" s="5">
        <f t="shared" ref="AW189:AW192" si="1612">AQ189</f>
        <v>-4.1007715597952646E-2</v>
      </c>
      <c r="AX189" s="5">
        <f t="shared" ref="AX189:AX192" si="1613">AR189</f>
        <v>0</v>
      </c>
      <c r="AY189" s="5">
        <f t="shared" ref="AY189:AY192" si="1614">(AM189+17.5)*COS(-0.483808*PI()/180)+(AO189-1338.818)*SIN(-0.483808*PI()/180)</f>
        <v>-0.86554322821246921</v>
      </c>
      <c r="AZ189" s="5">
        <f t="shared" ref="AZ189:AZ192" si="1615">AN189+0.11</f>
        <v>0.11</v>
      </c>
      <c r="BA189" s="5">
        <f t="shared" ref="BA189:BA192" si="1616">-(AM189+17.5)*SIN(-0.483808*PI()/180)+(AO189-1338.818)*COS(-0.483808*PI()/180)</f>
        <v>1.0724938317686843</v>
      </c>
      <c r="BB189" s="5">
        <f t="shared" ref="BB189:BB192" si="1617">AP189</f>
        <v>0</v>
      </c>
      <c r="BC189" s="5">
        <f t="shared" ref="BC189:BC192" si="1618">AQ189-0.483808*PI()/180</f>
        <v>-4.9451758145441373E-2</v>
      </c>
      <c r="BD189" s="5">
        <f t="shared" ref="BD189:BD192" si="1619">AR189</f>
        <v>0</v>
      </c>
    </row>
    <row r="190" spans="1:56">
      <c r="A190" s="116" t="str">
        <f t="shared" si="1510"/>
        <v>SHUT-3.3336.T10SCS</v>
      </c>
      <c r="B190" s="21" t="str">
        <f t="shared" si="1459"/>
        <v>SCS_XTD10_SHUT-3</v>
      </c>
      <c r="C190" s="43" t="s">
        <v>257</v>
      </c>
      <c r="D190" s="44" t="s">
        <v>266</v>
      </c>
      <c r="E190" s="44" t="s">
        <v>245</v>
      </c>
      <c r="F190" s="44" t="s">
        <v>245</v>
      </c>
      <c r="G190" s="44" t="s">
        <v>117</v>
      </c>
      <c r="H190" s="44">
        <v>3</v>
      </c>
      <c r="I190" s="43" t="s">
        <v>244</v>
      </c>
      <c r="J190" s="44" t="s">
        <v>42</v>
      </c>
      <c r="K190" s="44">
        <v>73</v>
      </c>
      <c r="L190" s="43" t="s">
        <v>244</v>
      </c>
      <c r="M190" s="35" t="s">
        <v>42</v>
      </c>
      <c r="N190" s="35" t="s">
        <v>42</v>
      </c>
      <c r="O190" s="5">
        <f t="shared" si="1282"/>
        <v>-1.3518721653607744</v>
      </c>
      <c r="P190" s="5">
        <f t="shared" si="1283"/>
        <v>0</v>
      </c>
      <c r="Q190" s="5">
        <f t="shared" si="1284"/>
        <v>416.26236644109366</v>
      </c>
      <c r="R190" s="5">
        <f t="shared" si="1597"/>
        <v>0</v>
      </c>
      <c r="S190" s="5">
        <f t="shared" si="1598"/>
        <v>-1.7999999999999999E-2</v>
      </c>
      <c r="T190" s="5">
        <f t="shared" si="1599"/>
        <v>0</v>
      </c>
      <c r="U190" s="41">
        <f t="shared" si="1354"/>
        <v>-1.3868721653607743</v>
      </c>
      <c r="V190" s="41">
        <f t="shared" si="1600"/>
        <v>0</v>
      </c>
      <c r="W190" s="41">
        <f t="shared" si="1356"/>
        <v>416.26236644109366</v>
      </c>
      <c r="X190" s="5">
        <f t="shared" si="1601"/>
        <v>0</v>
      </c>
      <c r="Y190" s="5">
        <f t="shared" si="1602"/>
        <v>-1.7999999999999999E-2</v>
      </c>
      <c r="Z190" s="41">
        <f t="shared" si="1603"/>
        <v>0</v>
      </c>
      <c r="AA190" s="5">
        <f t="shared" si="1360"/>
        <v>-2.6783003421855947</v>
      </c>
      <c r="AB190" s="5">
        <f t="shared" si="1604"/>
        <v>0</v>
      </c>
      <c r="AC190" s="5">
        <f t="shared" si="1362"/>
        <v>416.22577890065679</v>
      </c>
      <c r="AD190" s="5">
        <f t="shared" si="1605"/>
        <v>0</v>
      </c>
      <c r="AE190" s="5">
        <f t="shared" si="1606"/>
        <v>-3.5999999999999997E-2</v>
      </c>
      <c r="AF190" s="61">
        <f t="shared" si="1607"/>
        <v>0</v>
      </c>
      <c r="AG190" s="38">
        <v>4.0000000000000001E-3</v>
      </c>
      <c r="AH190" s="38">
        <v>0</v>
      </c>
      <c r="AI190" s="38">
        <v>416.27481262663071</v>
      </c>
      <c r="AJ190" s="38">
        <v>0</v>
      </c>
      <c r="AK190" s="38">
        <v>0</v>
      </c>
      <c r="AL190" s="38">
        <v>0</v>
      </c>
      <c r="AM190" s="60">
        <f t="shared" si="1511"/>
        <v>-18.402474555642094</v>
      </c>
      <c r="AN190" s="5">
        <f t="shared" si="1512"/>
        <v>0</v>
      </c>
      <c r="AO190" s="5">
        <f t="shared" si="1513"/>
        <v>1341.0193205094695</v>
      </c>
      <c r="AP190" s="5">
        <f t="shared" si="1514"/>
        <v>0</v>
      </c>
      <c r="AQ190" s="5">
        <f t="shared" si="1515"/>
        <v>-4.1007715597952646E-2</v>
      </c>
      <c r="AR190" s="5">
        <f t="shared" si="1516"/>
        <v>0</v>
      </c>
      <c r="AS190" s="5">
        <f t="shared" si="1608"/>
        <v>-18.402474555642094</v>
      </c>
      <c r="AT190" s="5">
        <f t="shared" si="1609"/>
        <v>-2.9282368249133355</v>
      </c>
      <c r="AU190" s="5">
        <f t="shared" si="1610"/>
        <v>3335.5112311206649</v>
      </c>
      <c r="AV190" s="5">
        <f t="shared" si="1611"/>
        <v>3.6499999999999998E-4</v>
      </c>
      <c r="AW190" s="5">
        <f t="shared" si="1612"/>
        <v>-4.1007715597952646E-2</v>
      </c>
      <c r="AX190" s="5">
        <f t="shared" si="1613"/>
        <v>0</v>
      </c>
      <c r="AY190" s="5">
        <f t="shared" si="1614"/>
        <v>-0.92103020492825671</v>
      </c>
      <c r="AZ190" s="5">
        <f t="shared" si="1615"/>
        <v>0.11</v>
      </c>
      <c r="BA190" s="5">
        <f t="shared" si="1616"/>
        <v>2.1936215878319243</v>
      </c>
      <c r="BB190" s="5">
        <f t="shared" si="1617"/>
        <v>0</v>
      </c>
      <c r="BC190" s="5">
        <f t="shared" si="1618"/>
        <v>-4.9451758145441373E-2</v>
      </c>
      <c r="BD190" s="5">
        <f t="shared" si="1619"/>
        <v>0</v>
      </c>
    </row>
    <row r="191" spans="1:56">
      <c r="A191" s="117" t="str">
        <f t="shared" ref="A191" si="1620">IF( H191="", CONCATENATE(G191,".",ROUND(AU191,0),".",C191),CONCATENATE(G191,"-",H191,".",ROUND(AU191,0),".",C191))</f>
        <v>PIPE.3337.T10SCS</v>
      </c>
      <c r="B191" s="21" t="str">
        <f t="shared" ref="B191" si="1621">IF( H191&gt;0, CONCATENATE(D191,"_",F191,"_",G191,"-",H191),CONCATENATE(D191,"_",F191,"_",G191) )</f>
        <v>SCS_XTD10_PIPE</v>
      </c>
      <c r="C191" s="43" t="s">
        <v>257</v>
      </c>
      <c r="D191" s="44" t="s">
        <v>266</v>
      </c>
      <c r="E191" s="44" t="s">
        <v>245</v>
      </c>
      <c r="F191" s="44" t="s">
        <v>245</v>
      </c>
      <c r="G191" s="44" t="s">
        <v>148</v>
      </c>
      <c r="H191" s="44"/>
      <c r="I191" s="43" t="s">
        <v>292</v>
      </c>
      <c r="J191" s="44" t="s">
        <v>42</v>
      </c>
      <c r="K191" s="44">
        <v>73</v>
      </c>
      <c r="L191" s="43" t="s">
        <v>292</v>
      </c>
      <c r="M191" s="35" t="s">
        <v>42</v>
      </c>
      <c r="N191" s="35" t="s">
        <v>42</v>
      </c>
      <c r="O191" s="5">
        <f t="shared" ref="O191" si="1622">U191+0.035</f>
        <v>-1.3737137585908024</v>
      </c>
      <c r="P191" s="5">
        <f t="shared" ref="P191" si="1623">V191</f>
        <v>0</v>
      </c>
      <c r="Q191" s="5">
        <f t="shared" ref="Q191" si="1624">W191</f>
        <v>417.47565723481614</v>
      </c>
      <c r="R191" s="5">
        <f t="shared" ref="R191" si="1625">AJ191</f>
        <v>0</v>
      </c>
      <c r="S191" s="5">
        <f t="shared" ref="S191" si="1626">AK191-0.018</f>
        <v>-1.7999999999999999E-2</v>
      </c>
      <c r="T191" s="5">
        <f t="shared" ref="T191" si="1627">AL191</f>
        <v>0</v>
      </c>
      <c r="U191" s="41">
        <f t="shared" ref="U191" si="1628">AG191*COS(-0.018)+(AI191-339)*SIN(-0.018)</f>
        <v>-1.4087137585908023</v>
      </c>
      <c r="V191" s="41">
        <f t="shared" ref="V191" si="1629">AH191</f>
        <v>0</v>
      </c>
      <c r="W191" s="41">
        <f t="shared" ref="W191" si="1630">-AG191*SIN(-0.018)+(AI191-339)*COS(-0.018)+339</f>
        <v>417.47565723481614</v>
      </c>
      <c r="X191" s="5">
        <f t="shared" ref="X191" si="1631">R191</f>
        <v>0</v>
      </c>
      <c r="Y191" s="5">
        <f t="shared" ref="Y191" si="1632">S191</f>
        <v>-1.7999999999999999E-2</v>
      </c>
      <c r="Z191" s="41">
        <f t="shared" ref="Z191" si="1633">T191</f>
        <v>0</v>
      </c>
      <c r="AA191" s="5">
        <f t="shared" ref="AA191" si="1634">U191*COS(-0.018)+(W191-344.5)*SIN(-0.018)</f>
        <v>-2.7219764521605114</v>
      </c>
      <c r="AB191" s="5">
        <f t="shared" ref="AB191" si="1635">V191</f>
        <v>0</v>
      </c>
      <c r="AC191" s="5">
        <f t="shared" ref="AC191" si="1636">-U191*SIN(-0.018)+(W191-344.5)*COS(0.018)+344.5</f>
        <v>417.43848001912914</v>
      </c>
      <c r="AD191" s="5">
        <f t="shared" ref="AD191" si="1637">R191</f>
        <v>0</v>
      </c>
      <c r="AE191" s="5">
        <f t="shared" ref="AE191" si="1638">S191-0.018</f>
        <v>-3.5999999999999997E-2</v>
      </c>
      <c r="AF191" s="61">
        <f t="shared" ref="AF191" si="1639">T191</f>
        <v>0</v>
      </c>
      <c r="AG191" s="38">
        <v>4.0000000000000001E-3</v>
      </c>
      <c r="AH191" s="38">
        <v>0</v>
      </c>
      <c r="AI191" s="38">
        <f>417.6443-0.156</f>
        <v>417.48829999999998</v>
      </c>
      <c r="AJ191" s="38">
        <v>0</v>
      </c>
      <c r="AK191" s="38">
        <v>0</v>
      </c>
      <c r="AL191" s="38">
        <v>0</v>
      </c>
      <c r="AM191" s="60">
        <f t="shared" ref="AM191" si="1640">O191*COS(-1.318245*PI()/180)+(Q191+115.9)*SIN(-1.318245*PI()/180)-4.8082</f>
        <v>-18.452222954905455</v>
      </c>
      <c r="AN191" s="5">
        <f t="shared" ref="AN191" si="1641">P191</f>
        <v>0</v>
      </c>
      <c r="AO191" s="5">
        <f t="shared" ref="AO191" si="1642">-O191*SIN(-1.318245*PI()/180)+(Q191+115.9)*COS(-1.318245*PI()/180)+809.0289</f>
        <v>1342.2317877057667</v>
      </c>
      <c r="AP191" s="5">
        <f t="shared" ref="AP191" si="1643">R191</f>
        <v>0</v>
      </c>
      <c r="AQ191" s="5">
        <f t="shared" ref="AQ191" si="1644">S191-1.318245*PI()/180</f>
        <v>-4.1007715597952646E-2</v>
      </c>
      <c r="AR191" s="5">
        <f t="shared" ref="AR191" si="1645">T191</f>
        <v>0</v>
      </c>
      <c r="AS191" s="5">
        <f t="shared" ref="AS191" si="1646">AM191</f>
        <v>-18.452222954905455</v>
      </c>
      <c r="AT191" s="5">
        <f t="shared" ref="AT191" si="1647">AN191*COS(0.02092*PI()/180)-AO191*SIN(0.02092*PI()/180)-2.4386</f>
        <v>-2.9286795244175314</v>
      </c>
      <c r="AU191" s="5">
        <f t="shared" ref="AU191" si="1648">AN191*SIN(0.02092*PI()/180)+AO191*COS(0.02092*PI()/180)+1994.492</f>
        <v>3336.7236982361419</v>
      </c>
      <c r="AV191" s="5">
        <f t="shared" ref="AV191" si="1649">AP191+0.000365</f>
        <v>3.6499999999999998E-4</v>
      </c>
      <c r="AW191" s="5">
        <f t="shared" ref="AW191" si="1650">AQ191</f>
        <v>-4.1007715597952646E-2</v>
      </c>
      <c r="AX191" s="5">
        <f t="shared" ref="AX191" si="1651">AR191</f>
        <v>0</v>
      </c>
      <c r="AY191" s="5">
        <f t="shared" ref="AY191" si="1652">(AM191+17.5)*COS(-0.483808*PI()/180)+(AO191-1338.818)*SIN(-0.483808*PI()/180)</f>
        <v>-0.98101483355278207</v>
      </c>
      <c r="AZ191" s="5">
        <f t="shared" ref="AZ191" si="1653">AN191+0.11</f>
        <v>0.11</v>
      </c>
      <c r="BA191" s="5">
        <f t="shared" ref="BA191" si="1654">-(AM191+17.5)*SIN(-0.483808*PI()/180)+(AO191-1338.818)*COS(-0.483808*PI()/180)</f>
        <v>3.4056254861981241</v>
      </c>
      <c r="BB191" s="5">
        <f t="shared" ref="BB191" si="1655">AP191</f>
        <v>0</v>
      </c>
      <c r="BC191" s="5">
        <f t="shared" ref="BC191" si="1656">AQ191-0.483808*PI()/180</f>
        <v>-4.9451758145441373E-2</v>
      </c>
      <c r="BD191" s="5">
        <f t="shared" ref="BD191" si="1657">AR191</f>
        <v>0</v>
      </c>
    </row>
    <row r="192" spans="1:56">
      <c r="A192" s="117" t="str">
        <f t="shared" si="1510"/>
        <v>PIPE.3338.SCS</v>
      </c>
      <c r="B192" s="21" t="str">
        <f t="shared" si="1459"/>
        <v>SCS_XTD10_PIPE</v>
      </c>
      <c r="C192" s="43" t="s">
        <v>266</v>
      </c>
      <c r="D192" s="44" t="s">
        <v>266</v>
      </c>
      <c r="E192" s="44" t="s">
        <v>245</v>
      </c>
      <c r="F192" s="44" t="s">
        <v>245</v>
      </c>
      <c r="G192" s="44" t="s">
        <v>148</v>
      </c>
      <c r="H192" s="44"/>
      <c r="I192" s="43" t="s">
        <v>293</v>
      </c>
      <c r="J192" s="44" t="s">
        <v>42</v>
      </c>
      <c r="K192" s="44">
        <v>73</v>
      </c>
      <c r="L192" s="43" t="s">
        <v>293</v>
      </c>
      <c r="M192" s="35" t="s">
        <v>42</v>
      </c>
      <c r="N192" s="35" t="s">
        <v>42</v>
      </c>
      <c r="O192" s="5">
        <f t="shared" si="1282"/>
        <v>-1.3955285805458866</v>
      </c>
      <c r="P192" s="5">
        <f t="shared" si="1283"/>
        <v>0</v>
      </c>
      <c r="Q192" s="5">
        <f t="shared" si="1284"/>
        <v>418.68746089611739</v>
      </c>
      <c r="R192" s="5">
        <f t="shared" si="1597"/>
        <v>0</v>
      </c>
      <c r="S192" s="5">
        <f t="shared" si="1598"/>
        <v>-1.7999999999999999E-2</v>
      </c>
      <c r="T192" s="5">
        <f t="shared" si="1599"/>
        <v>0</v>
      </c>
      <c r="U192" s="41">
        <f t="shared" si="1354"/>
        <v>-1.4305285805458865</v>
      </c>
      <c r="V192" s="41">
        <f t="shared" si="1600"/>
        <v>0</v>
      </c>
      <c r="W192" s="41">
        <f t="shared" si="1356"/>
        <v>418.68746089611739</v>
      </c>
      <c r="X192" s="5">
        <f t="shared" si="1601"/>
        <v>0</v>
      </c>
      <c r="Y192" s="5">
        <f t="shared" si="1602"/>
        <v>-1.7999999999999999E-2</v>
      </c>
      <c r="Z192" s="41">
        <f t="shared" si="1603"/>
        <v>0</v>
      </c>
      <c r="AA192" s="5">
        <f t="shared" si="1360"/>
        <v>-2.7655990282592007</v>
      </c>
      <c r="AB192" s="5">
        <f t="shared" si="1604"/>
        <v>0</v>
      </c>
      <c r="AC192" s="5">
        <f t="shared" si="1362"/>
        <v>418.6496947279461</v>
      </c>
      <c r="AD192" s="5">
        <f t="shared" si="1605"/>
        <v>0</v>
      </c>
      <c r="AE192" s="5">
        <f t="shared" si="1606"/>
        <v>-3.5999999999999997E-2</v>
      </c>
      <c r="AF192" s="5">
        <f t="shared" si="1607"/>
        <v>0</v>
      </c>
      <c r="AG192" s="100">
        <v>4.0000000000000001E-3</v>
      </c>
      <c r="AH192" s="100">
        <v>0</v>
      </c>
      <c r="AI192" s="100">
        <f>418.6443+0.056</f>
        <v>418.70029999999997</v>
      </c>
      <c r="AJ192" s="100">
        <v>0</v>
      </c>
      <c r="AK192" s="100">
        <v>0</v>
      </c>
      <c r="AL192" s="100">
        <v>0</v>
      </c>
      <c r="AM192" s="5">
        <f t="shared" si="1511"/>
        <v>-18.501910377478126</v>
      </c>
      <c r="AN192" s="5">
        <f t="shared" si="1512"/>
        <v>0</v>
      </c>
      <c r="AO192" s="5">
        <f t="shared" si="1513"/>
        <v>1343.4427687791276</v>
      </c>
      <c r="AP192" s="5">
        <f t="shared" si="1514"/>
        <v>0</v>
      </c>
      <c r="AQ192" s="5">
        <f t="shared" si="1515"/>
        <v>-4.1007715597952646E-2</v>
      </c>
      <c r="AR192" s="5">
        <f t="shared" si="1516"/>
        <v>0</v>
      </c>
      <c r="AS192" s="5">
        <f t="shared" si="1608"/>
        <v>-18.501910377478126</v>
      </c>
      <c r="AT192" s="5">
        <f t="shared" si="1609"/>
        <v>-2.9291216813042533</v>
      </c>
      <c r="AU192" s="5">
        <f t="shared" si="1610"/>
        <v>3337.9346792287824</v>
      </c>
      <c r="AV192" s="5">
        <f t="shared" si="1611"/>
        <v>3.6499999999999998E-4</v>
      </c>
      <c r="AW192" s="5">
        <f t="shared" si="1612"/>
        <v>-4.1007715597952646E-2</v>
      </c>
      <c r="AX192" s="5">
        <f t="shared" si="1613"/>
        <v>0</v>
      </c>
      <c r="AY192" s="5">
        <f t="shared" si="1614"/>
        <v>-1.0409259389243009</v>
      </c>
      <c r="AZ192" s="5">
        <f t="shared" si="1615"/>
        <v>0.11</v>
      </c>
      <c r="BA192" s="5">
        <f t="shared" si="1616"/>
        <v>4.616143829493037</v>
      </c>
      <c r="BB192" s="5">
        <f t="shared" si="1617"/>
        <v>0</v>
      </c>
      <c r="BC192" s="5">
        <f t="shared" si="1618"/>
        <v>-4.9451758145441373E-2</v>
      </c>
      <c r="BD192" s="5">
        <f t="shared" si="1619"/>
        <v>0</v>
      </c>
    </row>
    <row r="193" spans="1:56" s="103" customFormat="1">
      <c r="A193" s="103" t="str">
        <f t="shared" ref="A193:A201" si="1658">IF( H193="", CONCATENATE(G193,".",ROUND(AU193,0),".",C193),CONCATENATE(G193,"-",H193,".",ROUND(AU193,0),".",C193))</f>
        <v>PIPE.3339.SQS</v>
      </c>
      <c r="B193" s="103" t="str">
        <f t="shared" ref="B193:B201" si="1659">IF( H193&gt;0, CONCATENATE(D193,"_",F193,"_",G193,"-",H193),CONCATENATE(D193,"_",F193,"_",G193) )</f>
        <v>SQS__PIPE</v>
      </c>
      <c r="C193" s="109" t="s">
        <v>264</v>
      </c>
      <c r="D193" s="110" t="s">
        <v>264</v>
      </c>
      <c r="E193" s="110" t="s">
        <v>105</v>
      </c>
      <c r="F193" s="110"/>
      <c r="G193" s="110" t="s">
        <v>148</v>
      </c>
      <c r="H193" s="110"/>
      <c r="I193" s="109" t="s">
        <v>474</v>
      </c>
      <c r="J193" s="110" t="s">
        <v>42</v>
      </c>
      <c r="K193" s="110" t="s">
        <v>42</v>
      </c>
      <c r="L193" s="109" t="s">
        <v>42</v>
      </c>
      <c r="M193" s="111" t="s">
        <v>42</v>
      </c>
      <c r="N193" s="111" t="s">
        <v>42</v>
      </c>
      <c r="O193" s="104">
        <f t="shared" ref="O193" si="1660">U193+0.035</f>
        <v>3.5000000000000003E-2</v>
      </c>
      <c r="P193" s="104">
        <f t="shared" ref="P193:P205" si="1661">V193</f>
        <v>0</v>
      </c>
      <c r="Q193" s="104">
        <f t="shared" ref="Q193:Q205" si="1662">W193</f>
        <v>419.27470024233207</v>
      </c>
      <c r="R193" s="104">
        <f t="shared" ref="R193:R205" si="1663">X193</f>
        <v>0</v>
      </c>
      <c r="S193" s="104">
        <f t="shared" ref="S193:S205" si="1664">Y193</f>
        <v>0</v>
      </c>
      <c r="T193" s="104">
        <f t="shared" ref="T193:T205" si="1665">Z193</f>
        <v>0</v>
      </c>
      <c r="U193" s="64">
        <v>0</v>
      </c>
      <c r="V193" s="64">
        <v>0</v>
      </c>
      <c r="W193" s="64">
        <v>419.27470024233207</v>
      </c>
      <c r="X193" s="64">
        <v>0</v>
      </c>
      <c r="Y193" s="64">
        <v>0</v>
      </c>
      <c r="Z193" s="64">
        <v>0</v>
      </c>
      <c r="AA193" s="104">
        <f t="shared" si="1360"/>
        <v>-1.3458719245307649</v>
      </c>
      <c r="AB193" s="104">
        <f t="shared" ref="AB193:AB205" si="1666">V193</f>
        <v>0</v>
      </c>
      <c r="AC193" s="104">
        <f t="shared" si="1362"/>
        <v>419.2625870679538</v>
      </c>
      <c r="AD193" s="104">
        <f t="shared" ref="AD193:AD205" si="1667">R193</f>
        <v>0</v>
      </c>
      <c r="AE193" s="104">
        <f t="shared" ref="AE193:AE205" si="1668">S193-0.018</f>
        <v>-1.7999999999999999E-2</v>
      </c>
      <c r="AF193" s="104">
        <f t="shared" ref="AF193:AF205" si="1669">T193</f>
        <v>0</v>
      </c>
      <c r="AG193" s="104">
        <f t="shared" ref="AG193" si="1670">U193*COS(0.018)+(W193-339)*SIN(0.018)</f>
        <v>1.4448665786173693</v>
      </c>
      <c r="AH193" s="104">
        <f t="shared" ref="AH193:AH205" si="1671">V193</f>
        <v>0</v>
      </c>
      <c r="AI193" s="104">
        <f t="shared" ref="AI193" si="1672">-U193*SIN(0.018)+(W193-339)*COS(0.018)+339</f>
        <v>419.26169609201054</v>
      </c>
      <c r="AJ193" s="104">
        <f t="shared" ref="AJ193:AJ205" si="1673">R193</f>
        <v>0</v>
      </c>
      <c r="AK193" s="104">
        <f t="shared" ref="AK193:AK205" si="1674">S193+0.018</f>
        <v>1.7999999999999999E-2</v>
      </c>
      <c r="AL193" s="104">
        <f t="shared" ref="AL193:AL201" si="1675">T193</f>
        <v>0</v>
      </c>
      <c r="AM193" s="104">
        <f t="shared" ref="AM193:AM201" si="1676">O193*COS(-1.318245*PI()/180)+(Q193+115.9)*SIN(-1.318245*PI()/180)-4.8082</f>
        <v>-17.085270252816908</v>
      </c>
      <c r="AN193" s="104">
        <f t="shared" ref="AN193:AN201" si="1677">P193</f>
        <v>0</v>
      </c>
      <c r="AO193" s="104">
        <f t="shared" ref="AO193:AO201" si="1678">-O193*SIN(-1.318245*PI()/180)+(Q193+115.9)*COS(-1.318245*PI()/180)+809.0289</f>
        <v>1344.0627629941823</v>
      </c>
      <c r="AP193" s="104">
        <f t="shared" ref="AP193:AP201" si="1679">R193</f>
        <v>0</v>
      </c>
      <c r="AQ193" s="104">
        <f t="shared" ref="AQ193:AQ201" si="1680">S193-1.318245*PI()/180</f>
        <v>-2.3007715597952647E-2</v>
      </c>
      <c r="AR193" s="104">
        <f t="shared" ref="AR193:AR201" si="1681">T193</f>
        <v>0</v>
      </c>
      <c r="AS193" s="104">
        <f t="shared" ref="AS193:AS205" si="1682">AM193</f>
        <v>-17.085270252816908</v>
      </c>
      <c r="AT193" s="104">
        <f t="shared" ref="AT193:AT205" si="1683">AN193*COS(0.02092*PI()/180)-AO193*SIN(0.02092*PI()/180)-2.4386</f>
        <v>-2.9293480553723086</v>
      </c>
      <c r="AU193" s="104">
        <f t="shared" ref="AU193:AU205" si="1684">AN193*SIN(0.02092*PI()/180)+AO193*COS(0.02092*PI()/180)+1994.492</f>
        <v>3338.5546734025097</v>
      </c>
      <c r="AV193" s="104">
        <f t="shared" ref="AV193:AV205" si="1685">AP193+0.000365</f>
        <v>3.6499999999999998E-4</v>
      </c>
      <c r="AW193" s="104">
        <f t="shared" ref="AW193:AW205" si="1686">AQ193</f>
        <v>-2.3007715597952647E-2</v>
      </c>
      <c r="AX193" s="104">
        <f t="shared" ref="AX193:AX205" si="1687">AR193</f>
        <v>0</v>
      </c>
      <c r="AY193" s="104">
        <f t="shared" ref="AY193:AY205" si="1688">(AM193+17.5)*COS(-0.483808*PI()/180)+(AO193-1338.818)*SIN(-0.483808*PI()/180)</f>
        <v>0.37042848618553803</v>
      </c>
      <c r="AZ193" s="104">
        <f t="shared" ref="AZ193:AZ205" si="1689">AN193+0.11</f>
        <v>0.11</v>
      </c>
      <c r="BA193" s="104">
        <f t="shared" ref="BA193:BA205" si="1690">-(AM193+17.5)*SIN(-0.483808*PI()/180)+(AO193-1338.818)*COS(-0.483808*PI()/180)</f>
        <v>5.2480779686438845</v>
      </c>
      <c r="BB193" s="104">
        <f t="shared" ref="BB193:BB205" si="1691">AP193</f>
        <v>0</v>
      </c>
      <c r="BC193" s="104">
        <f t="shared" ref="BC193:BC205" si="1692">AQ193-0.483808*PI()/180</f>
        <v>-3.1451758145441371E-2</v>
      </c>
      <c r="BD193" s="104">
        <f t="shared" ref="BD193:BD205" si="1693">AR193</f>
        <v>0</v>
      </c>
    </row>
    <row r="194" spans="1:56" s="55" customFormat="1">
      <c r="A194" s="55" t="str">
        <f t="shared" si="1658"/>
        <v>PIPE-1.3341.SQS</v>
      </c>
      <c r="B194" s="55" t="str">
        <f t="shared" si="1659"/>
        <v>SQS__PIPE-1</v>
      </c>
      <c r="C194" s="62" t="s">
        <v>264</v>
      </c>
      <c r="D194" s="23" t="s">
        <v>264</v>
      </c>
      <c r="E194" s="23" t="s">
        <v>105</v>
      </c>
      <c r="F194" s="23"/>
      <c r="G194" s="23" t="s">
        <v>148</v>
      </c>
      <c r="H194" s="23">
        <v>1</v>
      </c>
      <c r="I194" s="62" t="s">
        <v>474</v>
      </c>
      <c r="J194" s="23" t="s">
        <v>42</v>
      </c>
      <c r="K194" s="23" t="s">
        <v>42</v>
      </c>
      <c r="L194" s="62" t="s">
        <v>42</v>
      </c>
      <c r="M194" s="63" t="s">
        <v>42</v>
      </c>
      <c r="N194" s="63" t="s">
        <v>42</v>
      </c>
      <c r="O194" s="5">
        <f>U194+0.035</f>
        <v>3.5000000000000003E-2</v>
      </c>
      <c r="P194" s="5">
        <f t="shared" si="1661"/>
        <v>0</v>
      </c>
      <c r="Q194" s="5">
        <f t="shared" si="1662"/>
        <v>421.70519952844427</v>
      </c>
      <c r="R194" s="5">
        <f t="shared" si="1663"/>
        <v>0</v>
      </c>
      <c r="S194" s="5">
        <f t="shared" si="1664"/>
        <v>0</v>
      </c>
      <c r="T194" s="5">
        <f t="shared" si="1665"/>
        <v>0</v>
      </c>
      <c r="U194" s="64">
        <v>0</v>
      </c>
      <c r="V194" s="64">
        <v>0</v>
      </c>
      <c r="W194" s="64">
        <v>421.70519952844427</v>
      </c>
      <c r="X194" s="64">
        <v>0</v>
      </c>
      <c r="Y194" s="64">
        <v>0</v>
      </c>
      <c r="Z194" s="64">
        <v>0</v>
      </c>
      <c r="AA194" s="5">
        <f>U194*COS(-0.018)+(W194-344.5)*SIN(-0.018)</f>
        <v>-1.3896185492737496</v>
      </c>
      <c r="AB194" s="5">
        <f t="shared" si="1666"/>
        <v>0</v>
      </c>
      <c r="AC194" s="5">
        <f>-U194*SIN(-0.018)+(W194-344.5)*COS(0.018)+344.5</f>
        <v>421.69269262381255</v>
      </c>
      <c r="AD194" s="5">
        <f t="shared" si="1667"/>
        <v>0</v>
      </c>
      <c r="AE194" s="5">
        <f t="shared" si="1668"/>
        <v>-1.7999999999999999E-2</v>
      </c>
      <c r="AF194" s="5">
        <f t="shared" si="1669"/>
        <v>0</v>
      </c>
      <c r="AG194" s="5">
        <f>U194*COS(0.018)+(W194-339)*SIN(0.018)</f>
        <v>1.4886132033603541</v>
      </c>
      <c r="AH194" s="5">
        <f t="shared" si="1671"/>
        <v>0</v>
      </c>
      <c r="AI194" s="5">
        <f>-U194*SIN(0.018)+(W194-339)*COS(0.018)+339</f>
        <v>421.69180164786928</v>
      </c>
      <c r="AJ194" s="5">
        <f t="shared" si="1673"/>
        <v>0</v>
      </c>
      <c r="AK194" s="5">
        <f t="shared" si="1674"/>
        <v>1.7999999999999999E-2</v>
      </c>
      <c r="AL194" s="5">
        <f t="shared" si="1675"/>
        <v>0</v>
      </c>
      <c r="AM194" s="5">
        <f t="shared" si="1676"/>
        <v>-17.141185555674149</v>
      </c>
      <c r="AN194" s="5">
        <f t="shared" si="1677"/>
        <v>0</v>
      </c>
      <c r="AO194" s="5">
        <f t="shared" si="1678"/>
        <v>1346.4926190102249</v>
      </c>
      <c r="AP194" s="5">
        <f t="shared" si="1679"/>
        <v>0</v>
      </c>
      <c r="AQ194" s="5">
        <f t="shared" si="1680"/>
        <v>-2.3007715597952647E-2</v>
      </c>
      <c r="AR194" s="5">
        <f t="shared" si="1681"/>
        <v>0</v>
      </c>
      <c r="AS194" s="5">
        <f t="shared" si="1682"/>
        <v>-17.141185555674149</v>
      </c>
      <c r="AT194" s="5">
        <f t="shared" si="1683"/>
        <v>-2.9302352513779852</v>
      </c>
      <c r="AU194" s="5">
        <f t="shared" si="1684"/>
        <v>3340.9845292565842</v>
      </c>
      <c r="AV194" s="5">
        <f t="shared" si="1685"/>
        <v>3.6499999999999998E-4</v>
      </c>
      <c r="AW194" s="5">
        <f t="shared" si="1686"/>
        <v>-2.3007715597952647E-2</v>
      </c>
      <c r="AX194" s="5">
        <f t="shared" si="1687"/>
        <v>0</v>
      </c>
      <c r="AY194" s="5">
        <f t="shared" si="1688"/>
        <v>0.29399761299053329</v>
      </c>
      <c r="AZ194" s="5">
        <f t="shared" si="1689"/>
        <v>0.11</v>
      </c>
      <c r="BA194" s="5">
        <f t="shared" si="1690"/>
        <v>7.6773752129955177</v>
      </c>
      <c r="BB194" s="5">
        <f t="shared" si="1691"/>
        <v>0</v>
      </c>
      <c r="BC194" s="5">
        <f t="shared" si="1692"/>
        <v>-3.1451758145441371E-2</v>
      </c>
      <c r="BD194" s="5">
        <f t="shared" si="1693"/>
        <v>0</v>
      </c>
    </row>
    <row r="195" spans="1:56" s="55" customFormat="1">
      <c r="A195" s="55" t="str">
        <f t="shared" si="1658"/>
        <v>PIPE-2.3341.SQS</v>
      </c>
      <c r="B195" s="55" t="str">
        <f t="shared" si="1659"/>
        <v>SQS__PIPE-2</v>
      </c>
      <c r="C195" s="62" t="s">
        <v>264</v>
      </c>
      <c r="D195" s="23" t="s">
        <v>264</v>
      </c>
      <c r="E195" s="23" t="s">
        <v>105</v>
      </c>
      <c r="F195" s="23"/>
      <c r="G195" s="23" t="s">
        <v>148</v>
      </c>
      <c r="H195" s="23">
        <v>2</v>
      </c>
      <c r="I195" s="62" t="s">
        <v>474</v>
      </c>
      <c r="J195" s="23" t="s">
        <v>42</v>
      </c>
      <c r="K195" s="23" t="s">
        <v>42</v>
      </c>
      <c r="L195" s="62" t="s">
        <v>42</v>
      </c>
      <c r="M195" s="63" t="s">
        <v>42</v>
      </c>
      <c r="N195" s="63" t="s">
        <v>42</v>
      </c>
      <c r="O195" s="5">
        <f t="shared" ref="O195:O196" si="1694">U195+0.035</f>
        <v>3.5000000000000003E-2</v>
      </c>
      <c r="P195" s="5">
        <f t="shared" si="1661"/>
        <v>0</v>
      </c>
      <c r="Q195" s="5">
        <f t="shared" si="1662"/>
        <v>421.94419977524922</v>
      </c>
      <c r="R195" s="5">
        <f t="shared" si="1663"/>
        <v>0</v>
      </c>
      <c r="S195" s="5">
        <f t="shared" si="1664"/>
        <v>0</v>
      </c>
      <c r="T195" s="5">
        <f t="shared" si="1665"/>
        <v>0</v>
      </c>
      <c r="U195" s="64">
        <v>0</v>
      </c>
      <c r="V195" s="64">
        <v>0</v>
      </c>
      <c r="W195" s="64">
        <v>421.94419977524922</v>
      </c>
      <c r="X195" s="64">
        <v>0</v>
      </c>
      <c r="Y195" s="64">
        <v>0</v>
      </c>
      <c r="Z195" s="64">
        <v>0</v>
      </c>
      <c r="AA195" s="5">
        <f t="shared" ref="AA195:AA196" si="1695">U195*COS(-0.018)+(W195-344.5)*SIN(-0.018)</f>
        <v>-1.3939203214117621</v>
      </c>
      <c r="AB195" s="5">
        <f t="shared" si="1666"/>
        <v>0</v>
      </c>
      <c r="AC195" s="5">
        <f t="shared" ref="AC195:AC196" si="1696">-U195*SIN(-0.018)+(W195-344.5)*COS(0.018)+344.5</f>
        <v>421.9316541536229</v>
      </c>
      <c r="AD195" s="5">
        <f t="shared" si="1667"/>
        <v>0</v>
      </c>
      <c r="AE195" s="5">
        <f t="shared" si="1668"/>
        <v>-1.7999999999999999E-2</v>
      </c>
      <c r="AF195" s="5">
        <f t="shared" si="1669"/>
        <v>0</v>
      </c>
      <c r="AG195" s="5">
        <f t="shared" ref="AG195:AG196" si="1697">U195*COS(0.018)+(W195-339)*SIN(0.018)</f>
        <v>1.4929149754983666</v>
      </c>
      <c r="AH195" s="5">
        <f t="shared" si="1671"/>
        <v>0</v>
      </c>
      <c r="AI195" s="5">
        <f t="shared" ref="AI195:AI196" si="1698">-U195*SIN(0.018)+(W195-339)*COS(0.018)+339</f>
        <v>421.93076317767964</v>
      </c>
      <c r="AJ195" s="5">
        <f t="shared" si="1673"/>
        <v>0</v>
      </c>
      <c r="AK195" s="5">
        <f t="shared" si="1674"/>
        <v>1.7999999999999999E-2</v>
      </c>
      <c r="AL195" s="5">
        <f t="shared" si="1675"/>
        <v>0</v>
      </c>
      <c r="AM195" s="5">
        <f t="shared" si="1676"/>
        <v>-17.146683920252741</v>
      </c>
      <c r="AN195" s="5">
        <f t="shared" si="1677"/>
        <v>0</v>
      </c>
      <c r="AO195" s="5">
        <f t="shared" si="1678"/>
        <v>1346.7315560018351</v>
      </c>
      <c r="AP195" s="5">
        <f t="shared" si="1679"/>
        <v>0</v>
      </c>
      <c r="AQ195" s="5">
        <f t="shared" si="1680"/>
        <v>-2.3007715597952647E-2</v>
      </c>
      <c r="AR195" s="5">
        <f t="shared" si="1681"/>
        <v>0</v>
      </c>
      <c r="AS195" s="5">
        <f t="shared" si="1682"/>
        <v>-17.146683920252741</v>
      </c>
      <c r="AT195" s="5">
        <f t="shared" si="1683"/>
        <v>-2.9303224927384468</v>
      </c>
      <c r="AU195" s="5">
        <f t="shared" si="1684"/>
        <v>3341.223466232268</v>
      </c>
      <c r="AV195" s="5">
        <f t="shared" si="1685"/>
        <v>3.6499999999999998E-4</v>
      </c>
      <c r="AW195" s="5">
        <f t="shared" si="1686"/>
        <v>-2.3007715597952647E-2</v>
      </c>
      <c r="AX195" s="5">
        <f t="shared" si="1687"/>
        <v>0</v>
      </c>
      <c r="AY195" s="5">
        <f t="shared" si="1688"/>
        <v>0.2864818742855279</v>
      </c>
      <c r="AZ195" s="5">
        <f t="shared" si="1689"/>
        <v>0.11</v>
      </c>
      <c r="BA195" s="5">
        <f t="shared" si="1690"/>
        <v>7.9162572584583319</v>
      </c>
      <c r="BB195" s="5">
        <f t="shared" si="1691"/>
        <v>0</v>
      </c>
      <c r="BC195" s="5">
        <f t="shared" si="1692"/>
        <v>-3.1451758145441371E-2</v>
      </c>
      <c r="BD195" s="5">
        <f t="shared" si="1693"/>
        <v>0</v>
      </c>
    </row>
    <row r="196" spans="1:56" s="55" customFormat="1">
      <c r="A196" s="55" t="str">
        <f t="shared" si="1658"/>
        <v>PIPE-1.3344.SQS</v>
      </c>
      <c r="B196" s="55" t="str">
        <f t="shared" si="1659"/>
        <v>SQS__PIPE-1</v>
      </c>
      <c r="C196" s="62" t="s">
        <v>264</v>
      </c>
      <c r="D196" s="23" t="s">
        <v>264</v>
      </c>
      <c r="E196" s="23" t="s">
        <v>105</v>
      </c>
      <c r="F196" s="23"/>
      <c r="G196" s="23" t="s">
        <v>148</v>
      </c>
      <c r="H196" s="23">
        <v>1</v>
      </c>
      <c r="I196" s="62" t="s">
        <v>474</v>
      </c>
      <c r="J196" s="23" t="s">
        <v>42</v>
      </c>
      <c r="K196" s="23" t="s">
        <v>42</v>
      </c>
      <c r="L196" s="62" t="s">
        <v>42</v>
      </c>
      <c r="M196" s="63" t="s">
        <v>42</v>
      </c>
      <c r="N196" s="63" t="s">
        <v>42</v>
      </c>
      <c r="O196" s="5">
        <f t="shared" si="1694"/>
        <v>3.5000000000000003E-2</v>
      </c>
      <c r="P196" s="5">
        <f t="shared" ref="P196:P201" si="1699">V196</f>
        <v>0</v>
      </c>
      <c r="Q196" s="5">
        <f t="shared" ref="Q196:Q201" si="1700">W196</f>
        <v>424.88069996184288</v>
      </c>
      <c r="R196" s="5">
        <f t="shared" ref="R196:R201" si="1701">X196</f>
        <v>0</v>
      </c>
      <c r="S196" s="5">
        <f t="shared" ref="S196:S201" si="1702">Y196</f>
        <v>0</v>
      </c>
      <c r="T196" s="5">
        <f t="shared" ref="T196:T201" si="1703">Z196</f>
        <v>0</v>
      </c>
      <c r="U196" s="64">
        <v>0</v>
      </c>
      <c r="V196" s="64">
        <v>0</v>
      </c>
      <c r="W196" s="64">
        <v>424.88069996184288</v>
      </c>
      <c r="X196" s="64">
        <v>0</v>
      </c>
      <c r="Y196" s="64">
        <v>0</v>
      </c>
      <c r="Z196" s="64">
        <v>0</v>
      </c>
      <c r="AA196" s="5">
        <f t="shared" si="1695"/>
        <v>-1.4467744705385055</v>
      </c>
      <c r="AB196" s="5">
        <f t="shared" ref="AB196:AB201" si="1704">V196</f>
        <v>0</v>
      </c>
      <c r="AC196" s="5">
        <f t="shared" si="1696"/>
        <v>424.86767864003048</v>
      </c>
      <c r="AD196" s="5">
        <f t="shared" ref="AD196:AD201" si="1705">R196</f>
        <v>0</v>
      </c>
      <c r="AE196" s="5">
        <f t="shared" ref="AE196:AE201" si="1706">S196-0.018</f>
        <v>-1.7999999999999999E-2</v>
      </c>
      <c r="AF196" s="5">
        <f t="shared" ref="AF196:AF201" si="1707">T196</f>
        <v>0</v>
      </c>
      <c r="AG196" s="5">
        <f t="shared" si="1697"/>
        <v>1.5457691246251102</v>
      </c>
      <c r="AH196" s="5">
        <f t="shared" ref="AH196:AH201" si="1708">V196</f>
        <v>0</v>
      </c>
      <c r="AI196" s="5">
        <f t="shared" si="1698"/>
        <v>424.86678766408716</v>
      </c>
      <c r="AJ196" s="5">
        <f t="shared" ref="AJ196:AJ201" si="1709">R196</f>
        <v>0</v>
      </c>
      <c r="AK196" s="5">
        <f t="shared" ref="AK196:AK201" si="1710">S196+0.018</f>
        <v>1.7999999999999999E-2</v>
      </c>
      <c r="AL196" s="5">
        <f t="shared" si="1675"/>
        <v>0</v>
      </c>
      <c r="AM196" s="5">
        <f t="shared" si="1676"/>
        <v>-17.214240120829277</v>
      </c>
      <c r="AN196" s="5">
        <f t="shared" si="1677"/>
        <v>0</v>
      </c>
      <c r="AO196" s="5">
        <f t="shared" si="1678"/>
        <v>1349.6672789972195</v>
      </c>
      <c r="AP196" s="5">
        <f t="shared" si="1679"/>
        <v>0</v>
      </c>
      <c r="AQ196" s="5">
        <f t="shared" si="1680"/>
        <v>-2.3007715597952647E-2</v>
      </c>
      <c r="AR196" s="5">
        <f t="shared" si="1681"/>
        <v>0</v>
      </c>
      <c r="AS196" s="5">
        <f t="shared" ref="AS196:AS201" si="1711">AM196</f>
        <v>-17.214240120829277</v>
      </c>
      <c r="AT196" s="5">
        <f t="shared" ref="AT196:AT201" si="1712">AN196*COS(0.02092*PI()/180)-AO196*SIN(0.02092*PI()/180)-2.4386</f>
        <v>-2.93139439234817</v>
      </c>
      <c r="AU196" s="5">
        <f t="shared" ref="AU196:AU201" si="1713">AN196*SIN(0.02092*PI()/180)+AO196*COS(0.02092*PI()/180)+1994.492</f>
        <v>3344.1591890319646</v>
      </c>
      <c r="AV196" s="5">
        <f t="shared" ref="AV196:AV201" si="1714">AP196+0.000365</f>
        <v>3.6499999999999998E-4</v>
      </c>
      <c r="AW196" s="5">
        <f t="shared" ref="AW196:AW201" si="1715">AQ196</f>
        <v>-2.3007715597952647E-2</v>
      </c>
      <c r="AX196" s="5">
        <f t="shared" ref="AX196:AX201" si="1716">AR196</f>
        <v>0</v>
      </c>
      <c r="AY196" s="5">
        <f t="shared" ref="AY196:AY201" si="1717">(AM196+17.5)*COS(-0.483808*PI()/180)+(AO196-1338.818)*SIN(-0.483808*PI()/180)</f>
        <v>0.19413900684216515</v>
      </c>
      <c r="AZ196" s="5">
        <f t="shared" ref="AZ196:AZ201" si="1718">AN196+0.11</f>
        <v>0.11</v>
      </c>
      <c r="BA196" s="5">
        <f t="shared" ref="BA196:BA201" si="1719">-(AM196+17.5)*SIN(-0.483808*PI()/180)+(AO196-1338.818)*COS(-0.483808*PI()/180)</f>
        <v>10.851305152564532</v>
      </c>
      <c r="BB196" s="5">
        <f t="shared" ref="BB196:BB201" si="1720">AP196</f>
        <v>0</v>
      </c>
      <c r="BC196" s="5">
        <f t="shared" ref="BC196:BC201" si="1721">AQ196-0.483808*PI()/180</f>
        <v>-3.1451758145441371E-2</v>
      </c>
      <c r="BD196" s="5">
        <f t="shared" ref="BD196:BD201" si="1722">AR196</f>
        <v>0</v>
      </c>
    </row>
    <row r="197" spans="1:56" s="55" customFormat="1">
      <c r="A197" s="55" t="str">
        <f t="shared" si="1658"/>
        <v>PIPE-2.3344.SQS</v>
      </c>
      <c r="B197" s="55" t="str">
        <f t="shared" si="1659"/>
        <v>SQS__PIPE-2</v>
      </c>
      <c r="C197" s="62" t="s">
        <v>264</v>
      </c>
      <c r="D197" s="23" t="s">
        <v>264</v>
      </c>
      <c r="E197" s="23" t="s">
        <v>105</v>
      </c>
      <c r="F197" s="23"/>
      <c r="G197" s="23" t="s">
        <v>148</v>
      </c>
      <c r="H197" s="23">
        <v>2</v>
      </c>
      <c r="I197" s="62" t="s">
        <v>474</v>
      </c>
      <c r="J197" s="23" t="s">
        <v>42</v>
      </c>
      <c r="K197" s="23" t="s">
        <v>42</v>
      </c>
      <c r="L197" s="62" t="s">
        <v>42</v>
      </c>
      <c r="M197" s="63" t="s">
        <v>42</v>
      </c>
      <c r="N197" s="63" t="s">
        <v>42</v>
      </c>
      <c r="O197" s="5">
        <f>U197+0.035</f>
        <v>3.5000000000000003E-2</v>
      </c>
      <c r="P197" s="5">
        <f t="shared" si="1699"/>
        <v>0</v>
      </c>
      <c r="Q197" s="5">
        <f t="shared" si="1700"/>
        <v>425.11970020864806</v>
      </c>
      <c r="R197" s="5">
        <f t="shared" si="1701"/>
        <v>0</v>
      </c>
      <c r="S197" s="5">
        <f t="shared" si="1702"/>
        <v>0</v>
      </c>
      <c r="T197" s="5">
        <f t="shared" si="1703"/>
        <v>0</v>
      </c>
      <c r="U197" s="64">
        <v>0</v>
      </c>
      <c r="V197" s="64">
        <v>0</v>
      </c>
      <c r="W197" s="64">
        <v>425.11970020864806</v>
      </c>
      <c r="X197" s="64">
        <v>0</v>
      </c>
      <c r="Y197" s="64">
        <v>0</v>
      </c>
      <c r="Z197" s="64">
        <v>0</v>
      </c>
      <c r="AA197" s="5">
        <f>U197*COS(-0.018)+(W197-344.5)*SIN(-0.018)</f>
        <v>-1.4510762426765222</v>
      </c>
      <c r="AB197" s="5">
        <f t="shared" si="1704"/>
        <v>0</v>
      </c>
      <c r="AC197" s="5">
        <f>-U197*SIN(-0.018)+(W197-344.5)*COS(0.018)+344.5</f>
        <v>425.106640169841</v>
      </c>
      <c r="AD197" s="5">
        <f t="shared" si="1705"/>
        <v>0</v>
      </c>
      <c r="AE197" s="5">
        <f t="shared" si="1706"/>
        <v>-1.7999999999999999E-2</v>
      </c>
      <c r="AF197" s="5">
        <f t="shared" si="1707"/>
        <v>0</v>
      </c>
      <c r="AG197" s="5">
        <f>U197*COS(0.018)+(W197-339)*SIN(0.018)</f>
        <v>1.5500708967631267</v>
      </c>
      <c r="AH197" s="5">
        <f t="shared" si="1708"/>
        <v>0</v>
      </c>
      <c r="AI197" s="5">
        <f>-U197*SIN(0.018)+(W197-339)*COS(0.018)+339</f>
        <v>425.10574919389774</v>
      </c>
      <c r="AJ197" s="5">
        <f t="shared" si="1709"/>
        <v>0</v>
      </c>
      <c r="AK197" s="5">
        <f t="shared" si="1710"/>
        <v>1.7999999999999999E-2</v>
      </c>
      <c r="AL197" s="5">
        <f t="shared" si="1675"/>
        <v>0</v>
      </c>
      <c r="AM197" s="5">
        <f t="shared" si="1676"/>
        <v>-17.219738485407873</v>
      </c>
      <c r="AN197" s="5">
        <f t="shared" si="1677"/>
        <v>0</v>
      </c>
      <c r="AO197" s="5">
        <f t="shared" si="1678"/>
        <v>1349.9062159888299</v>
      </c>
      <c r="AP197" s="5">
        <f t="shared" si="1679"/>
        <v>0</v>
      </c>
      <c r="AQ197" s="5">
        <f t="shared" si="1680"/>
        <v>-2.3007715597952647E-2</v>
      </c>
      <c r="AR197" s="5">
        <f t="shared" si="1681"/>
        <v>0</v>
      </c>
      <c r="AS197" s="5">
        <f t="shared" si="1711"/>
        <v>-17.219738485407873</v>
      </c>
      <c r="AT197" s="5">
        <f t="shared" si="1712"/>
        <v>-2.9314816337086316</v>
      </c>
      <c r="AU197" s="5">
        <f t="shared" si="1713"/>
        <v>3344.398126007648</v>
      </c>
      <c r="AV197" s="5">
        <f t="shared" si="1714"/>
        <v>3.6499999999999998E-4</v>
      </c>
      <c r="AW197" s="5">
        <f t="shared" si="1715"/>
        <v>-2.3007715597952647E-2</v>
      </c>
      <c r="AX197" s="5">
        <f t="shared" si="1716"/>
        <v>0</v>
      </c>
      <c r="AY197" s="5">
        <f t="shared" si="1717"/>
        <v>0.18662326813715424</v>
      </c>
      <c r="AZ197" s="5">
        <f t="shared" si="1718"/>
        <v>0.11</v>
      </c>
      <c r="BA197" s="5">
        <f t="shared" si="1719"/>
        <v>11.090187198027573</v>
      </c>
      <c r="BB197" s="5">
        <f t="shared" si="1720"/>
        <v>0</v>
      </c>
      <c r="BC197" s="5">
        <f t="shared" si="1721"/>
        <v>-3.1451758145441371E-2</v>
      </c>
      <c r="BD197" s="5">
        <f t="shared" si="1722"/>
        <v>0</v>
      </c>
    </row>
    <row r="198" spans="1:56" s="55" customFormat="1">
      <c r="A198" s="55" t="str">
        <f t="shared" si="1658"/>
        <v>PIPE.3347.SQS</v>
      </c>
      <c r="B198" s="55" t="str">
        <f t="shared" si="1659"/>
        <v>SQS__PIPE</v>
      </c>
      <c r="C198" s="62" t="s">
        <v>264</v>
      </c>
      <c r="D198" s="23" t="s">
        <v>264</v>
      </c>
      <c r="E198" s="23" t="s">
        <v>105</v>
      </c>
      <c r="F198" s="23"/>
      <c r="G198" s="23" t="s">
        <v>148</v>
      </c>
      <c r="H198" s="23"/>
      <c r="I198" s="62" t="s">
        <v>474</v>
      </c>
      <c r="J198" s="23" t="s">
        <v>42</v>
      </c>
      <c r="K198" s="23" t="s">
        <v>42</v>
      </c>
      <c r="L198" s="62" t="s">
        <v>42</v>
      </c>
      <c r="M198" s="63" t="s">
        <v>42</v>
      </c>
      <c r="N198" s="63" t="s">
        <v>42</v>
      </c>
      <c r="O198" s="5">
        <f t="shared" ref="O198:O199" si="1723">U198+0.035</f>
        <v>3.5000000000000003E-2</v>
      </c>
      <c r="P198" s="5">
        <f t="shared" si="1699"/>
        <v>0</v>
      </c>
      <c r="Q198" s="5">
        <f t="shared" si="1700"/>
        <v>428.05520015378238</v>
      </c>
      <c r="R198" s="5">
        <f t="shared" si="1701"/>
        <v>0</v>
      </c>
      <c r="S198" s="5">
        <f t="shared" si="1702"/>
        <v>0</v>
      </c>
      <c r="T198" s="5">
        <f t="shared" si="1703"/>
        <v>0</v>
      </c>
      <c r="U198" s="64">
        <v>0</v>
      </c>
      <c r="V198" s="64">
        <v>0</v>
      </c>
      <c r="W198" s="64">
        <v>428.05520015378238</v>
      </c>
      <c r="X198" s="64">
        <v>0</v>
      </c>
      <c r="Y198" s="64">
        <v>0</v>
      </c>
      <c r="Z198" s="64">
        <v>0</v>
      </c>
      <c r="AA198" s="5">
        <f t="shared" ref="AA198:AA199" si="1724">U198*COS(-0.018)+(W198-344.5)*SIN(-0.018)</f>
        <v>-1.5039123884292167</v>
      </c>
      <c r="AB198" s="5">
        <f t="shared" si="1704"/>
        <v>0</v>
      </c>
      <c r="AC198" s="5">
        <f t="shared" ref="AC198:AC199" si="1725">-U198*SIN(-0.018)+(W198-344.5)*COS(0.018)+344.5</f>
        <v>428.04166457682396</v>
      </c>
      <c r="AD198" s="5">
        <f t="shared" si="1705"/>
        <v>0</v>
      </c>
      <c r="AE198" s="5">
        <f t="shared" si="1706"/>
        <v>-1.7999999999999999E-2</v>
      </c>
      <c r="AF198" s="5">
        <f t="shared" si="1707"/>
        <v>0</v>
      </c>
      <c r="AG198" s="5">
        <f t="shared" ref="AG198:AG199" si="1726">U198*COS(0.018)+(W198-339)*SIN(0.018)</f>
        <v>1.6029070425158212</v>
      </c>
      <c r="AH198" s="5">
        <f t="shared" si="1708"/>
        <v>0</v>
      </c>
      <c r="AI198" s="5">
        <f t="shared" ref="AI198:AI199" si="1727">-U198*SIN(0.018)+(W198-339)*COS(0.018)+339</f>
        <v>428.0407736008807</v>
      </c>
      <c r="AJ198" s="5">
        <f t="shared" si="1709"/>
        <v>0</v>
      </c>
      <c r="AK198" s="5">
        <f t="shared" si="1710"/>
        <v>1.7999999999999999E-2</v>
      </c>
      <c r="AL198" s="5">
        <f t="shared" si="1675"/>
        <v>0</v>
      </c>
      <c r="AM198" s="5">
        <f t="shared" si="1676"/>
        <v>-17.287271674743696</v>
      </c>
      <c r="AN198" s="5">
        <f t="shared" si="1677"/>
        <v>0</v>
      </c>
      <c r="AO198" s="5">
        <f t="shared" si="1678"/>
        <v>1352.8409390074848</v>
      </c>
      <c r="AP198" s="5">
        <f t="shared" si="1679"/>
        <v>0</v>
      </c>
      <c r="AQ198" s="5">
        <f t="shared" si="1680"/>
        <v>-2.3007715597952647E-2</v>
      </c>
      <c r="AR198" s="5">
        <f t="shared" si="1681"/>
        <v>0</v>
      </c>
      <c r="AS198" s="5">
        <f t="shared" si="1711"/>
        <v>-17.287271674743696</v>
      </c>
      <c r="AT198" s="5">
        <f t="shared" si="1712"/>
        <v>-2.9325531682039796</v>
      </c>
      <c r="AU198" s="5">
        <f t="shared" si="1713"/>
        <v>3347.3328488306825</v>
      </c>
      <c r="AV198" s="5">
        <f t="shared" si="1714"/>
        <v>3.6499999999999998E-4</v>
      </c>
      <c r="AW198" s="5">
        <f t="shared" si="1715"/>
        <v>-2.3007715597952647E-2</v>
      </c>
      <c r="AX198" s="5">
        <f t="shared" si="1716"/>
        <v>0</v>
      </c>
      <c r="AY198" s="5">
        <f t="shared" si="1717"/>
        <v>9.4311854859844557E-2</v>
      </c>
      <c r="AZ198" s="5">
        <f t="shared" si="1718"/>
        <v>0.11</v>
      </c>
      <c r="BA198" s="5">
        <f t="shared" si="1719"/>
        <v>14.024235345359827</v>
      </c>
      <c r="BB198" s="5">
        <f t="shared" si="1720"/>
        <v>0</v>
      </c>
      <c r="BC198" s="5">
        <f t="shared" si="1721"/>
        <v>-3.1451758145441371E-2</v>
      </c>
      <c r="BD198" s="5">
        <f t="shared" si="1722"/>
        <v>0</v>
      </c>
    </row>
    <row r="199" spans="1:56" s="55" customFormat="1">
      <c r="A199" s="55" t="str">
        <f t="shared" si="1658"/>
        <v>PIPE.3348.SQS</v>
      </c>
      <c r="B199" s="55" t="str">
        <f t="shared" si="1659"/>
        <v>SQS__PIPE</v>
      </c>
      <c r="C199" s="62" t="s">
        <v>264</v>
      </c>
      <c r="D199" s="23" t="s">
        <v>264</v>
      </c>
      <c r="E199" s="23" t="s">
        <v>105</v>
      </c>
      <c r="F199" s="23"/>
      <c r="G199" s="23" t="s">
        <v>148</v>
      </c>
      <c r="H199" s="23"/>
      <c r="I199" s="62" t="s">
        <v>474</v>
      </c>
      <c r="J199" s="23" t="s">
        <v>42</v>
      </c>
      <c r="K199" s="23" t="s">
        <v>42</v>
      </c>
      <c r="L199" s="62" t="s">
        <v>42</v>
      </c>
      <c r="M199" s="63" t="s">
        <v>42</v>
      </c>
      <c r="N199" s="63" t="s">
        <v>42</v>
      </c>
      <c r="O199" s="5">
        <f t="shared" si="1723"/>
        <v>3.5000000000000003E-2</v>
      </c>
      <c r="P199" s="5">
        <f t="shared" si="1699"/>
        <v>0</v>
      </c>
      <c r="Q199" s="5">
        <f t="shared" si="1700"/>
        <v>428.29420040058744</v>
      </c>
      <c r="R199" s="5">
        <f t="shared" si="1701"/>
        <v>0</v>
      </c>
      <c r="S199" s="5">
        <f t="shared" si="1702"/>
        <v>0</v>
      </c>
      <c r="T199" s="5">
        <f t="shared" si="1703"/>
        <v>0</v>
      </c>
      <c r="U199" s="64">
        <v>0</v>
      </c>
      <c r="V199" s="64">
        <v>0</v>
      </c>
      <c r="W199" s="64">
        <v>428.29420040058744</v>
      </c>
      <c r="X199" s="64">
        <v>0</v>
      </c>
      <c r="Y199" s="64">
        <v>0</v>
      </c>
      <c r="Z199" s="64">
        <v>0</v>
      </c>
      <c r="AA199" s="5">
        <f t="shared" si="1724"/>
        <v>-1.5082141605672312</v>
      </c>
      <c r="AB199" s="5">
        <f t="shared" si="1704"/>
        <v>0</v>
      </c>
      <c r="AC199" s="5">
        <f t="shared" si="1725"/>
        <v>428.28062610663443</v>
      </c>
      <c r="AD199" s="5">
        <f t="shared" si="1705"/>
        <v>0</v>
      </c>
      <c r="AE199" s="5">
        <f t="shared" si="1706"/>
        <v>-1.7999999999999999E-2</v>
      </c>
      <c r="AF199" s="5">
        <f t="shared" si="1707"/>
        <v>0</v>
      </c>
      <c r="AG199" s="5">
        <f t="shared" si="1726"/>
        <v>1.6072088146538357</v>
      </c>
      <c r="AH199" s="5">
        <f t="shared" si="1708"/>
        <v>0</v>
      </c>
      <c r="AI199" s="5">
        <f t="shared" si="1727"/>
        <v>428.27973513069117</v>
      </c>
      <c r="AJ199" s="5">
        <f t="shared" si="1709"/>
        <v>0</v>
      </c>
      <c r="AK199" s="5">
        <f t="shared" si="1710"/>
        <v>1.7999999999999999E-2</v>
      </c>
      <c r="AL199" s="5">
        <f t="shared" si="1675"/>
        <v>0</v>
      </c>
      <c r="AM199" s="5">
        <f t="shared" si="1676"/>
        <v>-17.292770039322292</v>
      </c>
      <c r="AN199" s="5">
        <f t="shared" si="1677"/>
        <v>0</v>
      </c>
      <c r="AO199" s="5">
        <f t="shared" si="1678"/>
        <v>1353.0798759990953</v>
      </c>
      <c r="AP199" s="5">
        <f t="shared" si="1679"/>
        <v>0</v>
      </c>
      <c r="AQ199" s="5">
        <f t="shared" si="1680"/>
        <v>-2.3007715597952647E-2</v>
      </c>
      <c r="AR199" s="5">
        <f t="shared" si="1681"/>
        <v>0</v>
      </c>
      <c r="AS199" s="5">
        <f t="shared" si="1711"/>
        <v>-17.292770039322292</v>
      </c>
      <c r="AT199" s="5">
        <f t="shared" si="1712"/>
        <v>-2.9326404095644412</v>
      </c>
      <c r="AU199" s="5">
        <f t="shared" si="1713"/>
        <v>3347.5717858063658</v>
      </c>
      <c r="AV199" s="5">
        <f t="shared" si="1714"/>
        <v>3.6499999999999998E-4</v>
      </c>
      <c r="AW199" s="5">
        <f t="shared" si="1715"/>
        <v>-2.3007715597952647E-2</v>
      </c>
      <c r="AX199" s="5">
        <f t="shared" si="1716"/>
        <v>0</v>
      </c>
      <c r="AY199" s="5">
        <f t="shared" si="1717"/>
        <v>8.6796116154833666E-2</v>
      </c>
      <c r="AZ199" s="5">
        <f t="shared" si="1718"/>
        <v>0.11</v>
      </c>
      <c r="BA199" s="5">
        <f t="shared" si="1719"/>
        <v>14.263117390822869</v>
      </c>
      <c r="BB199" s="5">
        <f t="shared" si="1720"/>
        <v>0</v>
      </c>
      <c r="BC199" s="5">
        <f t="shared" si="1721"/>
        <v>-3.1451758145441371E-2</v>
      </c>
      <c r="BD199" s="5">
        <f t="shared" si="1722"/>
        <v>0</v>
      </c>
    </row>
    <row r="200" spans="1:56" s="55" customFormat="1">
      <c r="A200" s="55" t="str">
        <f t="shared" si="1658"/>
        <v>PIPE.3350.SQS</v>
      </c>
      <c r="B200" s="55" t="str">
        <f t="shared" si="1659"/>
        <v>SQS__PIPE</v>
      </c>
      <c r="C200" s="62" t="s">
        <v>264</v>
      </c>
      <c r="D200" s="23" t="s">
        <v>264</v>
      </c>
      <c r="E200" s="23" t="s">
        <v>105</v>
      </c>
      <c r="F200" s="23"/>
      <c r="G200" s="23" t="s">
        <v>148</v>
      </c>
      <c r="H200" s="23"/>
      <c r="I200" s="62" t="s">
        <v>474</v>
      </c>
      <c r="J200" s="23" t="s">
        <v>42</v>
      </c>
      <c r="K200" s="23" t="s">
        <v>42</v>
      </c>
      <c r="L200" s="62" t="s">
        <v>42</v>
      </c>
      <c r="M200" s="63" t="s">
        <v>42</v>
      </c>
      <c r="N200" s="63" t="s">
        <v>42</v>
      </c>
      <c r="O200" s="5">
        <f>U200+0.035</f>
        <v>3.5000000000000003E-2</v>
      </c>
      <c r="P200" s="5">
        <f t="shared" si="1699"/>
        <v>0</v>
      </c>
      <c r="Q200" s="5">
        <f t="shared" si="1700"/>
        <v>430.51970041081483</v>
      </c>
      <c r="R200" s="5">
        <f t="shared" si="1701"/>
        <v>0</v>
      </c>
      <c r="S200" s="5">
        <f t="shared" si="1702"/>
        <v>0</v>
      </c>
      <c r="T200" s="5">
        <f t="shared" si="1703"/>
        <v>0</v>
      </c>
      <c r="U200" s="64">
        <v>0</v>
      </c>
      <c r="V200" s="64">
        <v>0</v>
      </c>
      <c r="W200" s="64">
        <v>430.51970041081483</v>
      </c>
      <c r="X200" s="64">
        <v>0</v>
      </c>
      <c r="Y200" s="64">
        <v>0</v>
      </c>
      <c r="Z200" s="64">
        <v>0</v>
      </c>
      <c r="AA200" s="5">
        <f>U200*COS(-0.018)+(W200-344.5)*SIN(-0.018)</f>
        <v>-1.5482709976003577</v>
      </c>
      <c r="AB200" s="5">
        <f t="shared" si="1704"/>
        <v>0</v>
      </c>
      <c r="AC200" s="5">
        <f>-U200*SIN(-0.018)+(W200-344.5)*COS(0.018)+344.5</f>
        <v>430.50576559559437</v>
      </c>
      <c r="AD200" s="5">
        <f t="shared" si="1705"/>
        <v>0</v>
      </c>
      <c r="AE200" s="5">
        <f t="shared" si="1706"/>
        <v>-1.7999999999999999E-2</v>
      </c>
      <c r="AF200" s="5">
        <f t="shared" si="1707"/>
        <v>0</v>
      </c>
      <c r="AG200" s="5">
        <f>U200*COS(0.018)+(W200-339)*SIN(0.018)</f>
        <v>1.6472656516869622</v>
      </c>
      <c r="AH200" s="5">
        <f t="shared" si="1708"/>
        <v>0</v>
      </c>
      <c r="AI200" s="5">
        <f>-U200*SIN(0.018)+(W200-339)*COS(0.018)+339</f>
        <v>430.5048746196511</v>
      </c>
      <c r="AJ200" s="5">
        <f t="shared" si="1709"/>
        <v>0</v>
      </c>
      <c r="AK200" s="5">
        <f t="shared" si="1710"/>
        <v>1.7999999999999999E-2</v>
      </c>
      <c r="AL200" s="5">
        <f t="shared" si="1675"/>
        <v>0</v>
      </c>
      <c r="AM200" s="5">
        <f t="shared" si="1676"/>
        <v>-17.343969193254036</v>
      </c>
      <c r="AN200" s="5">
        <f t="shared" si="1677"/>
        <v>0</v>
      </c>
      <c r="AO200" s="5">
        <f t="shared" si="1678"/>
        <v>1355.3047869955531</v>
      </c>
      <c r="AP200" s="5">
        <f t="shared" si="1679"/>
        <v>0</v>
      </c>
      <c r="AQ200" s="5">
        <f t="shared" si="1680"/>
        <v>-2.3007715597952647E-2</v>
      </c>
      <c r="AR200" s="5">
        <f t="shared" si="1681"/>
        <v>0</v>
      </c>
      <c r="AS200" s="5">
        <f t="shared" si="1711"/>
        <v>-17.343969193254036</v>
      </c>
      <c r="AT200" s="5">
        <f t="shared" si="1712"/>
        <v>-2.9334527754560873</v>
      </c>
      <c r="AU200" s="5">
        <f t="shared" si="1713"/>
        <v>3349.7966966545168</v>
      </c>
      <c r="AV200" s="5">
        <f t="shared" si="1714"/>
        <v>3.6499999999999998E-4</v>
      </c>
      <c r="AW200" s="5">
        <f t="shared" si="1715"/>
        <v>-2.3007715597952647E-2</v>
      </c>
      <c r="AX200" s="5">
        <f t="shared" si="1716"/>
        <v>0</v>
      </c>
      <c r="AY200" s="5">
        <f t="shared" si="1717"/>
        <v>1.6811767651175563E-2</v>
      </c>
      <c r="AZ200" s="5">
        <f t="shared" si="1718"/>
        <v>0.11</v>
      </c>
      <c r="BA200" s="5">
        <f t="shared" si="1719"/>
        <v>16.487516744915233</v>
      </c>
      <c r="BB200" s="5">
        <f t="shared" si="1720"/>
        <v>0</v>
      </c>
      <c r="BC200" s="5">
        <f t="shared" si="1721"/>
        <v>-3.1451758145441371E-2</v>
      </c>
      <c r="BD200" s="5">
        <f t="shared" si="1722"/>
        <v>0</v>
      </c>
    </row>
    <row r="201" spans="1:56" s="55" customFormat="1">
      <c r="A201" s="55" t="str">
        <f t="shared" si="1658"/>
        <v>PIPE-1.3353.SQS</v>
      </c>
      <c r="B201" s="55" t="str">
        <f t="shared" si="1659"/>
        <v>SQS__PIPE-1</v>
      </c>
      <c r="C201" s="62" t="s">
        <v>264</v>
      </c>
      <c r="D201" s="23" t="s">
        <v>264</v>
      </c>
      <c r="E201" s="23" t="s">
        <v>105</v>
      </c>
      <c r="F201" s="23"/>
      <c r="G201" s="23" t="s">
        <v>148</v>
      </c>
      <c r="H201" s="23">
        <v>1</v>
      </c>
      <c r="I201" s="62" t="s">
        <v>474</v>
      </c>
      <c r="J201" s="23" t="s">
        <v>42</v>
      </c>
      <c r="K201" s="23" t="s">
        <v>42</v>
      </c>
      <c r="L201" s="62" t="s">
        <v>42</v>
      </c>
      <c r="M201" s="63" t="s">
        <v>42</v>
      </c>
      <c r="N201" s="63" t="s">
        <v>42</v>
      </c>
      <c r="O201" s="5">
        <f t="shared" ref="O201" si="1728">U201+0.035</f>
        <v>3.5000000000000003E-2</v>
      </c>
      <c r="P201" s="5">
        <f t="shared" si="1699"/>
        <v>0</v>
      </c>
      <c r="Q201" s="5">
        <f t="shared" si="1700"/>
        <v>433.42820019053693</v>
      </c>
      <c r="R201" s="5">
        <f t="shared" si="1701"/>
        <v>0</v>
      </c>
      <c r="S201" s="5">
        <f t="shared" si="1702"/>
        <v>0</v>
      </c>
      <c r="T201" s="5">
        <f t="shared" si="1703"/>
        <v>0</v>
      </c>
      <c r="U201" s="64">
        <v>0</v>
      </c>
      <c r="V201" s="64">
        <v>0</v>
      </c>
      <c r="W201" s="64">
        <v>433.42820019053693</v>
      </c>
      <c r="X201" s="64">
        <v>0</v>
      </c>
      <c r="Y201" s="64">
        <v>0</v>
      </c>
      <c r="Z201" s="64">
        <v>0</v>
      </c>
      <c r="AA201" s="5">
        <f t="shared" ref="AA201" si="1729">U201*COS(-0.018)+(W201-344.5)*SIN(-0.018)</f>
        <v>-1.6006211666193675</v>
      </c>
      <c r="AB201" s="5">
        <f t="shared" si="1704"/>
        <v>0</v>
      </c>
      <c r="AC201" s="5">
        <f t="shared" ref="AC201" si="1730">-U201*SIN(-0.018)+(W201-344.5)*COS(0.018)+344.5</f>
        <v>433.41379421107382</v>
      </c>
      <c r="AD201" s="5">
        <f t="shared" si="1705"/>
        <v>0</v>
      </c>
      <c r="AE201" s="5">
        <f t="shared" si="1706"/>
        <v>-1.7999999999999999E-2</v>
      </c>
      <c r="AF201" s="5">
        <f t="shared" si="1707"/>
        <v>0</v>
      </c>
      <c r="AG201" s="5">
        <f t="shared" ref="AG201" si="1731">U201*COS(0.018)+(W201-339)*SIN(0.018)</f>
        <v>1.6996158207059719</v>
      </c>
      <c r="AH201" s="5">
        <f t="shared" si="1708"/>
        <v>0</v>
      </c>
      <c r="AI201" s="5">
        <f t="shared" ref="AI201" si="1732">-U201*SIN(0.018)+(W201-339)*COS(0.018)+339</f>
        <v>433.41290323513056</v>
      </c>
      <c r="AJ201" s="5">
        <f t="shared" si="1709"/>
        <v>0</v>
      </c>
      <c r="AK201" s="5">
        <f t="shared" si="1710"/>
        <v>1.7999999999999999E-2</v>
      </c>
      <c r="AL201" s="5">
        <f t="shared" si="1675"/>
        <v>0</v>
      </c>
      <c r="AM201" s="5">
        <f t="shared" si="1676"/>
        <v>-17.410881225268461</v>
      </c>
      <c r="AN201" s="5">
        <f t="shared" si="1677"/>
        <v>0</v>
      </c>
      <c r="AO201" s="5">
        <f t="shared" si="1678"/>
        <v>1358.2125169948163</v>
      </c>
      <c r="AP201" s="5">
        <f t="shared" si="1679"/>
        <v>0</v>
      </c>
      <c r="AQ201" s="5">
        <f t="shared" si="1680"/>
        <v>-2.3007715597952647E-2</v>
      </c>
      <c r="AR201" s="5">
        <f t="shared" si="1681"/>
        <v>0</v>
      </c>
      <c r="AS201" s="5">
        <f t="shared" si="1711"/>
        <v>-17.410881225268461</v>
      </c>
      <c r="AT201" s="5">
        <f t="shared" si="1712"/>
        <v>-2.9345144541826871</v>
      </c>
      <c r="AU201" s="5">
        <f t="shared" si="1713"/>
        <v>3352.7044264599585</v>
      </c>
      <c r="AV201" s="5">
        <f t="shared" si="1714"/>
        <v>3.6499999999999998E-4</v>
      </c>
      <c r="AW201" s="5">
        <f t="shared" si="1715"/>
        <v>-2.3007715597952647E-2</v>
      </c>
      <c r="AX201" s="5">
        <f t="shared" si="1716"/>
        <v>0</v>
      </c>
      <c r="AY201" s="5">
        <f t="shared" si="1717"/>
        <v>-7.4650582953841943E-2</v>
      </c>
      <c r="AZ201" s="5">
        <f t="shared" si="1718"/>
        <v>0.11</v>
      </c>
      <c r="BA201" s="5">
        <f t="shared" si="1719"/>
        <v>19.394578080192723</v>
      </c>
      <c r="BB201" s="5">
        <f t="shared" si="1720"/>
        <v>0</v>
      </c>
      <c r="BC201" s="5">
        <f t="shared" si="1721"/>
        <v>-3.1451758145441371E-2</v>
      </c>
      <c r="BD201" s="5">
        <f t="shared" si="1722"/>
        <v>0</v>
      </c>
    </row>
    <row r="202" spans="1:56" s="55" customFormat="1">
      <c r="A202" s="55" t="str">
        <f t="shared" si="1510"/>
        <v>PIPE-2.3353.SQS</v>
      </c>
      <c r="B202" s="55" t="str">
        <f t="shared" ref="B202:B219" si="1733">IF( H202&gt;0, CONCATENATE(D202,"_",F202,"_",G202,"-",H202),CONCATENATE(D202,"_",F202,"_",G202) )</f>
        <v>SQS__PIPE-2</v>
      </c>
      <c r="C202" s="62" t="s">
        <v>264</v>
      </c>
      <c r="D202" s="23" t="s">
        <v>264</v>
      </c>
      <c r="E202" s="23" t="s">
        <v>105</v>
      </c>
      <c r="F202" s="23"/>
      <c r="G202" s="23" t="s">
        <v>148</v>
      </c>
      <c r="H202" s="23">
        <v>2</v>
      </c>
      <c r="I202" s="62" t="s">
        <v>474</v>
      </c>
      <c r="J202" s="23" t="s">
        <v>42</v>
      </c>
      <c r="K202" s="23" t="s">
        <v>42</v>
      </c>
      <c r="L202" s="62" t="s">
        <v>42</v>
      </c>
      <c r="M202" s="63" t="s">
        <v>42</v>
      </c>
      <c r="N202" s="63" t="s">
        <v>42</v>
      </c>
      <c r="O202" s="5">
        <f t="shared" ref="O202" si="1734">U202+0.035</f>
        <v>3.5000000000000003E-2</v>
      </c>
      <c r="P202" s="5">
        <f t="shared" ref="P202:P204" si="1735">V202</f>
        <v>0</v>
      </c>
      <c r="Q202" s="5">
        <f t="shared" ref="Q202:Q204" si="1736">W202</f>
        <v>433.91719961732599</v>
      </c>
      <c r="R202" s="5">
        <f t="shared" ref="R202:R204" si="1737">X202</f>
        <v>0</v>
      </c>
      <c r="S202" s="5">
        <f t="shared" ref="S202:S204" si="1738">Y202</f>
        <v>0</v>
      </c>
      <c r="T202" s="5">
        <f t="shared" ref="T202:T204" si="1739">Z202</f>
        <v>0</v>
      </c>
      <c r="U202" s="64">
        <v>0</v>
      </c>
      <c r="V202" s="64">
        <v>0</v>
      </c>
      <c r="W202" s="64">
        <v>433.91719961732599</v>
      </c>
      <c r="X202" s="64">
        <v>0</v>
      </c>
      <c r="Y202" s="64">
        <v>0</v>
      </c>
      <c r="Z202" s="64">
        <v>0</v>
      </c>
      <c r="AA202" s="5">
        <f t="shared" ref="AA202" si="1740">U202*COS(-0.018)+(W202-344.5)*SIN(-0.018)</f>
        <v>-1.6094226810018277</v>
      </c>
      <c r="AB202" s="5">
        <f t="shared" ref="AB202:AB204" si="1741">V202</f>
        <v>0</v>
      </c>
      <c r="AC202" s="5">
        <f t="shared" ref="AC202" si="1742">-U202*SIN(-0.018)+(W202-344.5)*COS(0.018)+344.5</f>
        <v>433.90271442209462</v>
      </c>
      <c r="AD202" s="5">
        <f t="shared" ref="AD202:AD204" si="1743">R202</f>
        <v>0</v>
      </c>
      <c r="AE202" s="5">
        <f t="shared" ref="AE202:AE204" si="1744">S202-0.018</f>
        <v>-1.7999999999999999E-2</v>
      </c>
      <c r="AF202" s="5">
        <f t="shared" ref="AF202:AF204" si="1745">T202</f>
        <v>0</v>
      </c>
      <c r="AG202" s="5">
        <f t="shared" ref="AG202" si="1746">U202*COS(0.018)+(W202-339)*SIN(0.018)</f>
        <v>1.7084173350884322</v>
      </c>
      <c r="AH202" s="5">
        <f t="shared" ref="AH202:AH204" si="1747">V202</f>
        <v>0</v>
      </c>
      <c r="AI202" s="5">
        <f t="shared" ref="AI202" si="1748">-U202*SIN(0.018)+(W202-339)*COS(0.018)+339</f>
        <v>433.9018234461513</v>
      </c>
      <c r="AJ202" s="5">
        <f t="shared" ref="AJ202:AJ204" si="1749">R202</f>
        <v>0</v>
      </c>
      <c r="AK202" s="5">
        <f t="shared" ref="AK202:AK204" si="1750">S202+0.018</f>
        <v>1.7999999999999999E-2</v>
      </c>
      <c r="AL202" s="5">
        <f t="shared" ref="AL202:AL210" si="1751">T202</f>
        <v>0</v>
      </c>
      <c r="AM202" s="5">
        <f t="shared" si="1511"/>
        <v>-17.422130992426247</v>
      </c>
      <c r="AN202" s="5">
        <f t="shared" si="1512"/>
        <v>0</v>
      </c>
      <c r="AO202" s="5">
        <f t="shared" si="1513"/>
        <v>1358.7013870001742</v>
      </c>
      <c r="AP202" s="5">
        <f t="shared" si="1514"/>
        <v>0</v>
      </c>
      <c r="AQ202" s="5">
        <f t="shared" si="1515"/>
        <v>-2.3007715597952647E-2</v>
      </c>
      <c r="AR202" s="5">
        <f t="shared" si="1516"/>
        <v>0</v>
      </c>
      <c r="AS202" s="5">
        <f t="shared" ref="AS202:AS204" si="1752">AM202</f>
        <v>-17.422130992426247</v>
      </c>
      <c r="AT202" s="5">
        <f t="shared" ref="AT202:AT204" si="1753">AN202*COS(0.02092*PI()/180)-AO202*SIN(0.02092*PI()/180)-2.4386</f>
        <v>-2.9346929518027869</v>
      </c>
      <c r="AU202" s="5">
        <f t="shared" ref="AU202:AU204" si="1754">AN202*SIN(0.02092*PI()/180)+AO202*COS(0.02092*PI()/180)+1994.492</f>
        <v>3353.1932964327298</v>
      </c>
      <c r="AV202" s="5">
        <f t="shared" ref="AV202:AV204" si="1755">AP202+0.000365</f>
        <v>3.6499999999999998E-4</v>
      </c>
      <c r="AW202" s="5">
        <f t="shared" ref="AW202:AW204" si="1756">AQ202</f>
        <v>-2.3007715597952647E-2</v>
      </c>
      <c r="AX202" s="5">
        <f t="shared" ref="AX202:AX204" si="1757">AR202</f>
        <v>0</v>
      </c>
      <c r="AY202" s="5">
        <f t="shared" ref="AY202:AY204" si="1758">(AM202+17.5)*COS(-0.483808*PI()/180)+(AO202-1338.818)*SIN(-0.483808*PI()/180)</f>
        <v>-9.0027939118847544E-2</v>
      </c>
      <c r="AZ202" s="5">
        <f t="shared" ref="AZ202:AZ204" si="1759">AN202+0.11</f>
        <v>0.11</v>
      </c>
      <c r="BA202" s="5">
        <f t="shared" ref="BA202:BA204" si="1760">-(AM202+17.5)*SIN(-0.483808*PI()/180)+(AO202-1338.818)*COS(-0.483808*PI()/180)</f>
        <v>19.883335664601574</v>
      </c>
      <c r="BB202" s="5">
        <f t="shared" ref="BB202:BB204" si="1761">AP202</f>
        <v>0</v>
      </c>
      <c r="BC202" s="5">
        <f t="shared" ref="BC202:BC204" si="1762">AQ202-0.483808*PI()/180</f>
        <v>-3.1451758145441371E-2</v>
      </c>
      <c r="BD202" s="5">
        <f t="shared" ref="BD202:BD204" si="1763">AR202</f>
        <v>0</v>
      </c>
    </row>
    <row r="203" spans="1:56" s="55" customFormat="1">
      <c r="A203" s="55" t="str">
        <f t="shared" si="1510"/>
        <v>PIPE-1.3355.SQS</v>
      </c>
      <c r="B203" s="55" t="str">
        <f t="shared" si="1733"/>
        <v>SQS__PIPE-1</v>
      </c>
      <c r="C203" s="62" t="s">
        <v>264</v>
      </c>
      <c r="D203" s="23" t="s">
        <v>264</v>
      </c>
      <c r="E203" s="23" t="s">
        <v>105</v>
      </c>
      <c r="F203" s="23"/>
      <c r="G203" s="23" t="s">
        <v>148</v>
      </c>
      <c r="H203" s="23">
        <v>1</v>
      </c>
      <c r="I203" s="62" t="s">
        <v>474</v>
      </c>
      <c r="J203" s="23" t="s">
        <v>42</v>
      </c>
      <c r="K203" s="23" t="s">
        <v>42</v>
      </c>
      <c r="L203" s="62" t="s">
        <v>42</v>
      </c>
      <c r="M203" s="63" t="s">
        <v>42</v>
      </c>
      <c r="N203" s="63" t="s">
        <v>42</v>
      </c>
      <c r="O203" s="5">
        <f>U203+0.035</f>
        <v>3.5000000000000003E-2</v>
      </c>
      <c r="P203" s="5">
        <f t="shared" si="1735"/>
        <v>0</v>
      </c>
      <c r="Q203" s="5">
        <f t="shared" si="1736"/>
        <v>435.67570002058142</v>
      </c>
      <c r="R203" s="5">
        <f t="shared" si="1737"/>
        <v>0</v>
      </c>
      <c r="S203" s="5">
        <f t="shared" si="1738"/>
        <v>0</v>
      </c>
      <c r="T203" s="5">
        <f t="shared" si="1739"/>
        <v>0</v>
      </c>
      <c r="U203" s="64">
        <v>0</v>
      </c>
      <c r="V203" s="64">
        <v>0</v>
      </c>
      <c r="W203" s="64">
        <v>435.67570002058142</v>
      </c>
      <c r="X203" s="64">
        <v>0</v>
      </c>
      <c r="Y203" s="64">
        <v>0</v>
      </c>
      <c r="Z203" s="64">
        <v>0</v>
      </c>
      <c r="AA203" s="5">
        <f>U203*COS(-0.018)+(W203-344.5)*SIN(-0.018)</f>
        <v>-1.6410739790257232</v>
      </c>
      <c r="AB203" s="5">
        <f t="shared" si="1741"/>
        <v>0</v>
      </c>
      <c r="AC203" s="5">
        <f>-U203*SIN(-0.018)+(W203-344.5)*COS(0.018)+344.5</f>
        <v>435.66092995597626</v>
      </c>
      <c r="AD203" s="5">
        <f t="shared" si="1743"/>
        <v>0</v>
      </c>
      <c r="AE203" s="5">
        <f t="shared" si="1744"/>
        <v>-1.7999999999999999E-2</v>
      </c>
      <c r="AF203" s="5">
        <f t="shared" si="1745"/>
        <v>0</v>
      </c>
      <c r="AG203" s="5">
        <f>U203*COS(0.018)+(W203-339)*SIN(0.018)</f>
        <v>1.7400686331123278</v>
      </c>
      <c r="AH203" s="5">
        <f t="shared" si="1747"/>
        <v>0</v>
      </c>
      <c r="AI203" s="5">
        <f>-U203*SIN(0.018)+(W203-339)*COS(0.018)+339</f>
        <v>435.66003898003305</v>
      </c>
      <c r="AJ203" s="5">
        <f t="shared" si="1749"/>
        <v>0</v>
      </c>
      <c r="AK203" s="5">
        <f t="shared" si="1750"/>
        <v>1.7999999999999999E-2</v>
      </c>
      <c r="AL203" s="5">
        <f t="shared" si="1751"/>
        <v>0</v>
      </c>
      <c r="AM203" s="5">
        <f t="shared" si="1511"/>
        <v>-17.462586500142066</v>
      </c>
      <c r="AN203" s="5">
        <f t="shared" si="1512"/>
        <v>0</v>
      </c>
      <c r="AO203" s="5">
        <f t="shared" si="1513"/>
        <v>1360.4594219884907</v>
      </c>
      <c r="AP203" s="5">
        <f t="shared" si="1514"/>
        <v>0</v>
      </c>
      <c r="AQ203" s="5">
        <f t="shared" si="1515"/>
        <v>-2.3007715597952647E-2</v>
      </c>
      <c r="AR203" s="5">
        <f t="shared" si="1516"/>
        <v>0</v>
      </c>
      <c r="AS203" s="5">
        <f t="shared" si="1752"/>
        <v>-17.462586500142066</v>
      </c>
      <c r="AT203" s="5">
        <f t="shared" si="1753"/>
        <v>-2.9353348505857508</v>
      </c>
      <c r="AU203" s="5">
        <f t="shared" si="1754"/>
        <v>3354.9513313038601</v>
      </c>
      <c r="AV203" s="5">
        <f t="shared" si="1755"/>
        <v>3.6499999999999998E-4</v>
      </c>
      <c r="AW203" s="5">
        <f t="shared" si="1756"/>
        <v>-2.3007715597952647E-2</v>
      </c>
      <c r="AX203" s="5">
        <f t="shared" si="1757"/>
        <v>0</v>
      </c>
      <c r="AY203" s="5">
        <f t="shared" si="1758"/>
        <v>-0.14532675039707249</v>
      </c>
      <c r="AZ203" s="5">
        <f t="shared" si="1759"/>
        <v>0.11</v>
      </c>
      <c r="BA203" s="5">
        <f t="shared" si="1760"/>
        <v>21.640966373744039</v>
      </c>
      <c r="BB203" s="5">
        <f t="shared" si="1761"/>
        <v>0</v>
      </c>
      <c r="BC203" s="5">
        <f t="shared" si="1762"/>
        <v>-3.1451758145441371E-2</v>
      </c>
      <c r="BD203" s="5">
        <f t="shared" si="1763"/>
        <v>0</v>
      </c>
    </row>
    <row r="204" spans="1:56" s="55" customFormat="1">
      <c r="A204" s="55" t="str">
        <f t="shared" si="1510"/>
        <v>PIPE-2.3355.SQS</v>
      </c>
      <c r="B204" s="55" t="str">
        <f t="shared" si="1733"/>
        <v>SQS__PIPE-2</v>
      </c>
      <c r="C204" s="62" t="s">
        <v>264</v>
      </c>
      <c r="D204" s="23" t="s">
        <v>264</v>
      </c>
      <c r="E204" s="23" t="s">
        <v>105</v>
      </c>
      <c r="F204" s="23"/>
      <c r="G204" s="23" t="s">
        <v>148</v>
      </c>
      <c r="H204" s="23">
        <v>2</v>
      </c>
      <c r="I204" s="62" t="s">
        <v>474</v>
      </c>
      <c r="J204" s="23" t="s">
        <v>42</v>
      </c>
      <c r="K204" s="23" t="s">
        <v>42</v>
      </c>
      <c r="L204" s="62" t="s">
        <v>42</v>
      </c>
      <c r="M204" s="63" t="s">
        <v>42</v>
      </c>
      <c r="N204" s="63" t="s">
        <v>42</v>
      </c>
      <c r="O204" s="5">
        <f t="shared" ref="O204" si="1764">U204+0.035</f>
        <v>3.5000000000000003E-2</v>
      </c>
      <c r="P204" s="5">
        <f t="shared" si="1735"/>
        <v>0</v>
      </c>
      <c r="Q204" s="5">
        <f t="shared" si="1736"/>
        <v>435.91470029039215</v>
      </c>
      <c r="R204" s="5">
        <f t="shared" si="1737"/>
        <v>0</v>
      </c>
      <c r="S204" s="5">
        <f t="shared" si="1738"/>
        <v>0</v>
      </c>
      <c r="T204" s="5">
        <f t="shared" si="1739"/>
        <v>0</v>
      </c>
      <c r="U204" s="64">
        <v>0</v>
      </c>
      <c r="V204" s="64">
        <v>0</v>
      </c>
      <c r="W204" s="64">
        <v>435.91470029039215</v>
      </c>
      <c r="X204" s="64">
        <v>0</v>
      </c>
      <c r="Y204" s="64">
        <v>0</v>
      </c>
      <c r="Z204" s="64">
        <v>0</v>
      </c>
      <c r="AA204" s="5">
        <f t="shared" ref="AA204" si="1765">U204*COS(-0.018)+(W204-344.5)*SIN(-0.018)</f>
        <v>-1.6453757515778176</v>
      </c>
      <c r="AB204" s="5">
        <f t="shared" si="1741"/>
        <v>0</v>
      </c>
      <c r="AC204" s="5">
        <f t="shared" ref="AC204" si="1766">-U204*SIN(-0.018)+(W204-344.5)*COS(0.018)+344.5</f>
        <v>435.8998915087887</v>
      </c>
      <c r="AD204" s="5">
        <f t="shared" si="1743"/>
        <v>0</v>
      </c>
      <c r="AE204" s="5">
        <f t="shared" si="1744"/>
        <v>-1.7999999999999999E-2</v>
      </c>
      <c r="AF204" s="5">
        <f t="shared" si="1745"/>
        <v>0</v>
      </c>
      <c r="AG204" s="5">
        <f t="shared" ref="AG204" si="1767">U204*COS(0.018)+(W204-339)*SIN(0.018)</f>
        <v>1.744370405664422</v>
      </c>
      <c r="AH204" s="5">
        <f t="shared" si="1747"/>
        <v>0</v>
      </c>
      <c r="AI204" s="5">
        <f t="shared" ref="AI204" si="1768">-U204*SIN(0.018)+(W204-339)*COS(0.018)+339</f>
        <v>435.89900053284543</v>
      </c>
      <c r="AJ204" s="5">
        <f t="shared" si="1749"/>
        <v>0</v>
      </c>
      <c r="AK204" s="5">
        <f t="shared" si="1750"/>
        <v>1.7999999999999999E-2</v>
      </c>
      <c r="AL204" s="5">
        <f t="shared" si="1751"/>
        <v>0</v>
      </c>
      <c r="AM204" s="5">
        <f t="shared" si="1511"/>
        <v>-17.468084865249921</v>
      </c>
      <c r="AN204" s="5">
        <f t="shared" si="1512"/>
        <v>0</v>
      </c>
      <c r="AO204" s="5">
        <f t="shared" si="1513"/>
        <v>1360.6983590031009</v>
      </c>
      <c r="AP204" s="5">
        <f t="shared" si="1514"/>
        <v>0</v>
      </c>
      <c r="AQ204" s="5">
        <f t="shared" si="1515"/>
        <v>-2.3007715597952647E-2</v>
      </c>
      <c r="AR204" s="5">
        <f t="shared" si="1516"/>
        <v>0</v>
      </c>
      <c r="AS204" s="5">
        <f t="shared" si="1752"/>
        <v>-17.468084865249921</v>
      </c>
      <c r="AT204" s="5">
        <f t="shared" si="1753"/>
        <v>-2.9354220919546101</v>
      </c>
      <c r="AU204" s="5">
        <f t="shared" si="1754"/>
        <v>3355.1902683025437</v>
      </c>
      <c r="AV204" s="5">
        <f t="shared" si="1755"/>
        <v>3.6499999999999998E-4</v>
      </c>
      <c r="AW204" s="5">
        <f t="shared" si="1756"/>
        <v>-2.3007715597952647E-2</v>
      </c>
      <c r="AX204" s="5">
        <f t="shared" si="1757"/>
        <v>0</v>
      </c>
      <c r="AY204" s="5">
        <f t="shared" si="1758"/>
        <v>-0.15284248982553161</v>
      </c>
      <c r="AZ204" s="5">
        <f t="shared" si="1759"/>
        <v>0.11</v>
      </c>
      <c r="BA204" s="5">
        <f t="shared" si="1760"/>
        <v>21.879848442201549</v>
      </c>
      <c r="BB204" s="5">
        <f t="shared" si="1761"/>
        <v>0</v>
      </c>
      <c r="BC204" s="5">
        <f t="shared" si="1762"/>
        <v>-3.1451758145441371E-2</v>
      </c>
      <c r="BD204" s="5">
        <f t="shared" si="1763"/>
        <v>0</v>
      </c>
    </row>
    <row r="205" spans="1:56" s="10" customFormat="1">
      <c r="A205" s="10" t="str">
        <f t="shared" ref="A205" si="1769">IF( H205="", CONCATENATE(G205,".",ROUND(AU205,0),".",C205),CONCATENATE(G205,"-",H205,".",ROUND(AU205,0),".",C205))</f>
        <v>PIPE.3357.SQS</v>
      </c>
      <c r="B205" s="10" t="str">
        <f t="shared" ref="B205" si="1770">IF( H205&gt;0, CONCATENATE(D205,"_",F205,"_",G205,"-",H205),CONCATENATE(D205,"_",F205,"_",G205) )</f>
        <v>SQS__PIPE</v>
      </c>
      <c r="C205" s="107" t="s">
        <v>264</v>
      </c>
      <c r="D205" s="74" t="s">
        <v>264</v>
      </c>
      <c r="E205" s="74" t="s">
        <v>105</v>
      </c>
      <c r="F205" s="74"/>
      <c r="G205" s="74" t="s">
        <v>148</v>
      </c>
      <c r="H205" s="74"/>
      <c r="I205" s="107" t="s">
        <v>474</v>
      </c>
      <c r="J205" s="74" t="s">
        <v>42</v>
      </c>
      <c r="K205" s="74" t="s">
        <v>42</v>
      </c>
      <c r="L205" s="107" t="s">
        <v>42</v>
      </c>
      <c r="M205" s="108" t="s">
        <v>42</v>
      </c>
      <c r="N205" s="108" t="s">
        <v>42</v>
      </c>
      <c r="O205" s="39">
        <f t="shared" ref="O205" si="1771">U205+0.035</f>
        <v>3.5000000000000003E-2</v>
      </c>
      <c r="P205" s="39">
        <f t="shared" si="1661"/>
        <v>0</v>
      </c>
      <c r="Q205" s="39">
        <f t="shared" si="1662"/>
        <v>438.10570016269378</v>
      </c>
      <c r="R205" s="39">
        <f t="shared" si="1663"/>
        <v>0</v>
      </c>
      <c r="S205" s="39">
        <f t="shared" si="1664"/>
        <v>0</v>
      </c>
      <c r="T205" s="39">
        <f t="shared" si="1665"/>
        <v>0</v>
      </c>
      <c r="U205" s="64">
        <v>0</v>
      </c>
      <c r="V205" s="64">
        <v>0</v>
      </c>
      <c r="W205" s="64">
        <v>438.10570016269378</v>
      </c>
      <c r="X205" s="64">
        <v>0</v>
      </c>
      <c r="Y205" s="64">
        <v>0</v>
      </c>
      <c r="Z205" s="64">
        <v>0</v>
      </c>
      <c r="AA205" s="39">
        <f t="shared" si="1360"/>
        <v>-1.684811619661871</v>
      </c>
      <c r="AB205" s="39">
        <f t="shared" si="1666"/>
        <v>0</v>
      </c>
      <c r="AC205" s="39">
        <f t="shared" si="1362"/>
        <v>438.09053644869437</v>
      </c>
      <c r="AD205" s="39">
        <f t="shared" si="1667"/>
        <v>0</v>
      </c>
      <c r="AE205" s="39">
        <f t="shared" si="1668"/>
        <v>-1.7999999999999999E-2</v>
      </c>
      <c r="AF205" s="39">
        <f t="shared" si="1669"/>
        <v>0</v>
      </c>
      <c r="AG205" s="39">
        <f t="shared" ref="AG205" si="1772">U205*COS(0.018)+(W205-339)*SIN(0.018)</f>
        <v>1.7838062737484757</v>
      </c>
      <c r="AH205" s="39">
        <f t="shared" si="1671"/>
        <v>0</v>
      </c>
      <c r="AI205" s="39">
        <f t="shared" ref="AI205" si="1773">-U205*SIN(0.018)+(W205-339)*COS(0.018)+339</f>
        <v>438.08964547275104</v>
      </c>
      <c r="AJ205" s="39">
        <f t="shared" si="1673"/>
        <v>0</v>
      </c>
      <c r="AK205" s="39">
        <f t="shared" si="1674"/>
        <v>1.7999999999999999E-2</v>
      </c>
      <c r="AL205" s="39">
        <f t="shared" ref="AL205" si="1774">T205</f>
        <v>0</v>
      </c>
      <c r="AM205" s="39">
        <f t="shared" ref="AM205" si="1775">O205*COS(-1.318245*PI()/180)+(Q205+115.9)*SIN(-1.318245*PI()/180)-4.8082</f>
        <v>-17.518490319849288</v>
      </c>
      <c r="AN205" s="39">
        <f t="shared" ref="AN205" si="1776">P205</f>
        <v>0</v>
      </c>
      <c r="AO205" s="39">
        <f t="shared" ref="AO205" si="1777">-O205*SIN(-1.318245*PI()/180)+(Q205+115.9)*COS(-1.318245*PI()/180)+809.0289</f>
        <v>1362.8887789926398</v>
      </c>
      <c r="AP205" s="39">
        <f t="shared" ref="AP205" si="1778">R205</f>
        <v>0</v>
      </c>
      <c r="AQ205" s="39">
        <f t="shared" ref="AQ205" si="1779">S205-1.318245*PI()/180</f>
        <v>-2.3007715597952647E-2</v>
      </c>
      <c r="AR205" s="39">
        <f t="shared" ref="AR205" si="1780">T205</f>
        <v>0</v>
      </c>
      <c r="AS205" s="39">
        <f t="shared" si="1682"/>
        <v>-17.518490319849288</v>
      </c>
      <c r="AT205" s="39">
        <f t="shared" si="1683"/>
        <v>-2.9362218643907725</v>
      </c>
      <c r="AU205" s="39">
        <f t="shared" si="1684"/>
        <v>3357.3806881460746</v>
      </c>
      <c r="AV205" s="39">
        <f t="shared" si="1685"/>
        <v>3.6499999999999998E-4</v>
      </c>
      <c r="AW205" s="39">
        <f t="shared" si="1686"/>
        <v>-2.3007715597952647E-2</v>
      </c>
      <c r="AX205" s="39">
        <f t="shared" si="1687"/>
        <v>0</v>
      </c>
      <c r="AY205" s="39">
        <f t="shared" si="1688"/>
        <v>-0.22174192722385497</v>
      </c>
      <c r="AZ205" s="39">
        <f t="shared" si="1689"/>
        <v>0.11</v>
      </c>
      <c r="BA205" s="39">
        <f t="shared" si="1690"/>
        <v>24.069764720955405</v>
      </c>
      <c r="BB205" s="39">
        <f t="shared" si="1691"/>
        <v>0</v>
      </c>
      <c r="BC205" s="39">
        <f t="shared" si="1692"/>
        <v>-3.1451758145441371E-2</v>
      </c>
      <c r="BD205" s="39">
        <f t="shared" si="1693"/>
        <v>0</v>
      </c>
    </row>
    <row r="206" spans="1:56">
      <c r="A206" s="52" t="str">
        <f t="shared" si="1510"/>
        <v>PLACEHOLDER-1.3349.SQS2</v>
      </c>
      <c r="B206" s="35" t="str">
        <f t="shared" si="1733"/>
        <v>SQS2__PLACEHOLDER-1</v>
      </c>
      <c r="C206" s="43" t="s">
        <v>265</v>
      </c>
      <c r="D206" s="44" t="s">
        <v>265</v>
      </c>
      <c r="E206" s="44" t="s">
        <v>105</v>
      </c>
      <c r="F206" s="44"/>
      <c r="G206" s="44" t="s">
        <v>273</v>
      </c>
      <c r="H206" s="44">
        <v>1</v>
      </c>
      <c r="I206" s="43" t="s">
        <v>274</v>
      </c>
      <c r="J206" s="44" t="s">
        <v>42</v>
      </c>
      <c r="K206" s="44" t="s">
        <v>42</v>
      </c>
      <c r="L206" s="43" t="s">
        <v>42</v>
      </c>
      <c r="M206" s="35" t="s">
        <v>42</v>
      </c>
      <c r="N206" s="35" t="s">
        <v>42</v>
      </c>
      <c r="O206" s="5">
        <f t="shared" ref="O206" si="1781">U206+0.035</f>
        <v>1.5739168953463065</v>
      </c>
      <c r="P206" s="5">
        <f t="shared" ref="P206" si="1782">V206</f>
        <v>0</v>
      </c>
      <c r="Q206" s="5">
        <f t="shared" ref="Q206" si="1783">W206</f>
        <v>429.98614937397298</v>
      </c>
      <c r="R206" s="5">
        <f t="shared" ref="R206" si="1784">AD206</f>
        <v>0</v>
      </c>
      <c r="S206" s="5">
        <f t="shared" ref="S206" si="1785">AE206+0.018</f>
        <v>1.7999999999999999E-2</v>
      </c>
      <c r="T206" s="5">
        <f t="shared" ref="T206" si="1786">AF206</f>
        <v>0</v>
      </c>
      <c r="U206" s="41">
        <f>AA206*COS(0.018)+(AC206-344.5)*SIN(0.018)</f>
        <v>1.5389168953463066</v>
      </c>
      <c r="V206" s="41">
        <f t="shared" ref="V206" si="1787">AB206</f>
        <v>0</v>
      </c>
      <c r="W206" s="41">
        <f>-AA206*SIN(0.018)+(AC206-344.5)*COS(0.018)+344.5</f>
        <v>429.98614937397298</v>
      </c>
      <c r="X206" s="5">
        <f t="shared" ref="X206" si="1788">R206</f>
        <v>0</v>
      </c>
      <c r="Y206" s="5">
        <f t="shared" ref="Y206" si="1789">S206</f>
        <v>1.7999999999999999E-2</v>
      </c>
      <c r="Z206" s="41">
        <f t="shared" ref="Z206" si="1790">T206</f>
        <v>0</v>
      </c>
      <c r="AA206" s="40">
        <v>0</v>
      </c>
      <c r="AB206" s="40">
        <v>0</v>
      </c>
      <c r="AC206" s="40">
        <v>430</v>
      </c>
      <c r="AD206" s="40">
        <v>0</v>
      </c>
      <c r="AE206" s="40">
        <v>0</v>
      </c>
      <c r="AF206" s="40">
        <v>0</v>
      </c>
      <c r="AG206" s="5">
        <f t="shared" ref="AG206" si="1791">U206*COS(0.018)+(W206-339)*SIN(0.018)</f>
        <v>3.1763298491674252</v>
      </c>
      <c r="AH206" s="5">
        <f t="shared" ref="AH206" si="1792">V206</f>
        <v>0</v>
      </c>
      <c r="AI206" s="5">
        <f t="shared" ref="AI206" si="1793">-U206*SIN(0.018)+(W206-339)*COS(0.018)+339</f>
        <v>429.94371100743024</v>
      </c>
      <c r="AJ206" s="5">
        <f t="shared" ref="AJ206" si="1794">R206</f>
        <v>0</v>
      </c>
      <c r="AK206" s="5">
        <f t="shared" ref="AK206" si="1795">S206+0.018</f>
        <v>3.5999999999999997E-2</v>
      </c>
      <c r="AL206" s="5">
        <f t="shared" si="1751"/>
        <v>0</v>
      </c>
      <c r="AM206" s="5">
        <f t="shared" si="1511"/>
        <v>-15.793184889099507</v>
      </c>
      <c r="AN206" s="5">
        <f t="shared" si="1512"/>
        <v>0</v>
      </c>
      <c r="AO206" s="5">
        <f t="shared" si="1513"/>
        <v>1354.806781009961</v>
      </c>
      <c r="AP206" s="5">
        <f t="shared" si="1514"/>
        <v>0</v>
      </c>
      <c r="AQ206" s="5">
        <f t="shared" si="1515"/>
        <v>-5.0077155979526486E-3</v>
      </c>
      <c r="AR206" s="5">
        <f t="shared" si="1516"/>
        <v>0</v>
      </c>
      <c r="AS206" s="5">
        <f t="shared" ref="AS206" si="1796">AM206</f>
        <v>-15.793184889099507</v>
      </c>
      <c r="AT206" s="5">
        <f t="shared" ref="AT206" si="1797">AN206*COS(0.02092*PI()/180)-AO206*SIN(0.02092*PI()/180)-2.4386</f>
        <v>-2.9332709420806511</v>
      </c>
      <c r="AU206" s="5">
        <f t="shared" ref="AU206" si="1798">AN206*SIN(0.02092*PI()/180)+AO206*COS(0.02092*PI()/180)+1994.492</f>
        <v>3349.2986907021204</v>
      </c>
      <c r="AV206" s="5">
        <f t="shared" ref="AV206" si="1799">AP206+0.000365</f>
        <v>3.6499999999999998E-4</v>
      </c>
      <c r="AW206" s="5">
        <f t="shared" ref="AW206" si="1800">AQ206</f>
        <v>-5.0077155979526486E-3</v>
      </c>
      <c r="AX206" s="5">
        <f t="shared" ref="AX206" si="1801">AR206</f>
        <v>0</v>
      </c>
      <c r="AY206" s="5">
        <f t="shared" ref="AY206" si="1802">(AM206+17.5)*COS(-0.483808*PI()/180)+(AO206-1338.818)*SIN(-0.483808*PI()/180)</f>
        <v>1.5717459189942888</v>
      </c>
      <c r="AZ206" s="5">
        <f t="shared" ref="AZ206" si="1803">AN206+0.11</f>
        <v>0.11</v>
      </c>
      <c r="BA206" s="5">
        <f t="shared" ref="BA206" si="1804">-(AM206+17.5)*SIN(-0.483808*PI()/180)+(AO206-1338.818)*COS(-0.483808*PI()/180)</f>
        <v>16.002623246624708</v>
      </c>
      <c r="BB206" s="5">
        <f t="shared" ref="BB206" si="1805">AP206</f>
        <v>0</v>
      </c>
      <c r="BC206" s="5">
        <f t="shared" ref="BC206" si="1806">AQ206-0.483808*PI()/180</f>
        <v>-1.3451758145441374E-2</v>
      </c>
      <c r="BD206" s="5">
        <f t="shared" ref="BD206" si="1807">AR206</f>
        <v>0</v>
      </c>
    </row>
    <row r="207" spans="1:56">
      <c r="A207" s="51" t="str">
        <f t="shared" si="1510"/>
        <v>PLACEHOLDER-2.3349.SQS2</v>
      </c>
      <c r="B207" t="str">
        <f t="shared" si="1733"/>
        <v>SQS2__PLACEHOLDER-2</v>
      </c>
      <c r="C207" s="43" t="s">
        <v>265</v>
      </c>
      <c r="D207" s="44" t="s">
        <v>265</v>
      </c>
      <c r="E207" s="44" t="s">
        <v>105</v>
      </c>
      <c r="F207" s="44"/>
      <c r="G207" s="44" t="s">
        <v>273</v>
      </c>
      <c r="H207" s="44">
        <v>2</v>
      </c>
      <c r="I207" s="43" t="s">
        <v>274</v>
      </c>
      <c r="J207" s="44" t="s">
        <v>42</v>
      </c>
      <c r="K207" s="44" t="s">
        <v>42</v>
      </c>
      <c r="L207" s="43" t="s">
        <v>42</v>
      </c>
      <c r="M207" s="35" t="s">
        <v>42</v>
      </c>
      <c r="N207" s="35" t="s">
        <v>42</v>
      </c>
      <c r="O207" s="5">
        <f>U207+0.035</f>
        <v>1.5739168953463065</v>
      </c>
      <c r="P207" s="5">
        <f>V207</f>
        <v>0</v>
      </c>
      <c r="Q207" s="5">
        <f>W207</f>
        <v>429.98614937397298</v>
      </c>
      <c r="R207" s="5">
        <f>AD207</f>
        <v>0</v>
      </c>
      <c r="S207" s="5">
        <f>AE207+0.018</f>
        <v>1.7999999999999999E-2</v>
      </c>
      <c r="T207" s="5">
        <f>AF207</f>
        <v>0</v>
      </c>
      <c r="U207" s="41">
        <f>AA207*COS(0.018)+(AC207-344.5)*SIN(0.018)</f>
        <v>1.5389168953463066</v>
      </c>
      <c r="V207" s="41">
        <f>AB207</f>
        <v>0</v>
      </c>
      <c r="W207" s="41">
        <f>-AA207*SIN(0.018)+(AC207-344.5)*COS(0.018)+344.5</f>
        <v>429.98614937397298</v>
      </c>
      <c r="X207" s="5">
        <f>R207</f>
        <v>0</v>
      </c>
      <c r="Y207" s="5">
        <f>S207</f>
        <v>1.7999999999999999E-2</v>
      </c>
      <c r="Z207" s="41">
        <f>T207</f>
        <v>0</v>
      </c>
      <c r="AA207" s="38">
        <v>0</v>
      </c>
      <c r="AB207" s="38">
        <v>0</v>
      </c>
      <c r="AC207" s="38">
        <v>430</v>
      </c>
      <c r="AD207" s="38">
        <v>0</v>
      </c>
      <c r="AE207" s="38">
        <v>0</v>
      </c>
      <c r="AF207" s="38">
        <v>0</v>
      </c>
      <c r="AG207" s="5">
        <f>U207*COS(0.018)+(W207-339)*SIN(0.018)</f>
        <v>3.1763298491674252</v>
      </c>
      <c r="AH207" s="5">
        <f>V207</f>
        <v>0</v>
      </c>
      <c r="AI207" s="5">
        <f>-U207*SIN(0.018)+(W207-339)*COS(0.018)+339</f>
        <v>429.94371100743024</v>
      </c>
      <c r="AJ207" s="5">
        <f>R207</f>
        <v>0</v>
      </c>
      <c r="AK207" s="5">
        <f>S207+0.018</f>
        <v>3.5999999999999997E-2</v>
      </c>
      <c r="AL207" s="5">
        <f t="shared" si="1751"/>
        <v>0</v>
      </c>
      <c r="AM207" s="5">
        <f t="shared" si="1511"/>
        <v>-15.793184889099507</v>
      </c>
      <c r="AN207" s="5">
        <f t="shared" si="1512"/>
        <v>0</v>
      </c>
      <c r="AO207" s="5">
        <f t="shared" si="1513"/>
        <v>1354.806781009961</v>
      </c>
      <c r="AP207" s="5">
        <f t="shared" si="1514"/>
        <v>0</v>
      </c>
      <c r="AQ207" s="5">
        <f t="shared" si="1515"/>
        <v>-5.0077155979526486E-3</v>
      </c>
      <c r="AR207" s="5">
        <f t="shared" si="1516"/>
        <v>0</v>
      </c>
      <c r="AS207" s="5">
        <f>AM207</f>
        <v>-15.793184889099507</v>
      </c>
      <c r="AT207" s="5">
        <f>AN207*COS(0.02092*PI()/180)-AO207*SIN(0.02092*PI()/180)-2.4386</f>
        <v>-2.9332709420806511</v>
      </c>
      <c r="AU207" s="5">
        <f>AN207*SIN(0.02092*PI()/180)+AO207*COS(0.02092*PI()/180)+1994.492</f>
        <v>3349.2986907021204</v>
      </c>
      <c r="AV207" s="5">
        <f>AP207+0.000365</f>
        <v>3.6499999999999998E-4</v>
      </c>
      <c r="AW207" s="5">
        <f>AQ207</f>
        <v>-5.0077155979526486E-3</v>
      </c>
      <c r="AX207" s="5">
        <f>AR207</f>
        <v>0</v>
      </c>
      <c r="AY207" s="5">
        <f>(AM207+17.5)*COS(-0.483808*PI()/180)+(AO207-1338.818)*SIN(-0.483808*PI()/180)</f>
        <v>1.5717459189942888</v>
      </c>
      <c r="AZ207" s="5">
        <f>AN207+0.11</f>
        <v>0.11</v>
      </c>
      <c r="BA207" s="5">
        <f>-(AM207+17.5)*SIN(-0.483808*PI()/180)+(AO207-1338.818)*COS(-0.483808*PI()/180)</f>
        <v>16.002623246624708</v>
      </c>
      <c r="BB207" s="5">
        <f>AP207</f>
        <v>0</v>
      </c>
      <c r="BC207" s="5">
        <f>AQ207-0.483808*PI()/180</f>
        <v>-1.3451758145441374E-2</v>
      </c>
      <c r="BD207" s="5">
        <f>AR207</f>
        <v>0</v>
      </c>
    </row>
    <row r="208" spans="1:56">
      <c r="A208" s="51" t="str">
        <f t="shared" si="1510"/>
        <v>PLACEHOLDER-3.3349.SQS2</v>
      </c>
      <c r="B208" t="str">
        <f t="shared" si="1733"/>
        <v>SQS2__PLACEHOLDER-3</v>
      </c>
      <c r="C208" s="43" t="s">
        <v>265</v>
      </c>
      <c r="D208" s="44" t="s">
        <v>265</v>
      </c>
      <c r="E208" s="44" t="s">
        <v>105</v>
      </c>
      <c r="F208" s="44"/>
      <c r="G208" s="44" t="s">
        <v>273</v>
      </c>
      <c r="H208" s="44">
        <v>3</v>
      </c>
      <c r="I208" s="43" t="s">
        <v>274</v>
      </c>
      <c r="J208" s="44" t="s">
        <v>42</v>
      </c>
      <c r="K208" s="44" t="s">
        <v>42</v>
      </c>
      <c r="L208" s="43" t="s">
        <v>42</v>
      </c>
      <c r="M208" s="35" t="s">
        <v>42</v>
      </c>
      <c r="N208" s="35" t="s">
        <v>42</v>
      </c>
      <c r="O208" s="5">
        <f t="shared" ref="O208" si="1808">U208+0.035</f>
        <v>1.5739168953463065</v>
      </c>
      <c r="P208" s="5">
        <f t="shared" ref="P208" si="1809">V208</f>
        <v>0</v>
      </c>
      <c r="Q208" s="5">
        <f t="shared" ref="Q208" si="1810">W208</f>
        <v>429.98614937397298</v>
      </c>
      <c r="R208" s="5">
        <f t="shared" ref="R208" si="1811">AD208</f>
        <v>0</v>
      </c>
      <c r="S208" s="5">
        <f t="shared" ref="S208" si="1812">AE208+0.018</f>
        <v>1.7999999999999999E-2</v>
      </c>
      <c r="T208" s="5">
        <f t="shared" ref="T208" si="1813">AF208</f>
        <v>0</v>
      </c>
      <c r="U208" s="41">
        <f>AA208*COS(0.018)+(AC208-344.5)*SIN(0.018)</f>
        <v>1.5389168953463066</v>
      </c>
      <c r="V208" s="41">
        <f t="shared" ref="V208" si="1814">AB208</f>
        <v>0</v>
      </c>
      <c r="W208" s="41">
        <f>-AA208*SIN(0.018)+(AC208-344.5)*COS(0.018)+344.5</f>
        <v>429.98614937397298</v>
      </c>
      <c r="X208" s="5">
        <f t="shared" ref="X208" si="1815">R208</f>
        <v>0</v>
      </c>
      <c r="Y208" s="5">
        <f t="shared" ref="Y208" si="1816">S208</f>
        <v>1.7999999999999999E-2</v>
      </c>
      <c r="Z208" s="41">
        <f t="shared" ref="Z208" si="1817">T208</f>
        <v>0</v>
      </c>
      <c r="AA208" s="38">
        <v>0</v>
      </c>
      <c r="AB208" s="38">
        <v>0</v>
      </c>
      <c r="AC208" s="40">
        <v>430</v>
      </c>
      <c r="AD208" s="38">
        <v>0</v>
      </c>
      <c r="AE208" s="38">
        <v>0</v>
      </c>
      <c r="AF208" s="38">
        <v>0</v>
      </c>
      <c r="AG208" s="5">
        <f t="shared" ref="AG208" si="1818">U208*COS(0.018)+(W208-339)*SIN(0.018)</f>
        <v>3.1763298491674252</v>
      </c>
      <c r="AH208" s="5">
        <f t="shared" ref="AH208" si="1819">V208</f>
        <v>0</v>
      </c>
      <c r="AI208" s="5">
        <f t="shared" ref="AI208" si="1820">-U208*SIN(0.018)+(W208-339)*COS(0.018)+339</f>
        <v>429.94371100743024</v>
      </c>
      <c r="AJ208" s="5">
        <f t="shared" ref="AJ208" si="1821">R208</f>
        <v>0</v>
      </c>
      <c r="AK208" s="5">
        <f t="shared" ref="AK208" si="1822">S208+0.018</f>
        <v>3.5999999999999997E-2</v>
      </c>
      <c r="AL208" s="5">
        <f t="shared" si="1751"/>
        <v>0</v>
      </c>
      <c r="AM208" s="5">
        <f t="shared" si="1511"/>
        <v>-15.793184889099507</v>
      </c>
      <c r="AN208" s="5">
        <f t="shared" si="1512"/>
        <v>0</v>
      </c>
      <c r="AO208" s="5">
        <f t="shared" si="1513"/>
        <v>1354.806781009961</v>
      </c>
      <c r="AP208" s="5">
        <f t="shared" si="1514"/>
        <v>0</v>
      </c>
      <c r="AQ208" s="5">
        <f t="shared" si="1515"/>
        <v>-5.0077155979526486E-3</v>
      </c>
      <c r="AR208" s="5">
        <f t="shared" si="1516"/>
        <v>0</v>
      </c>
      <c r="AS208" s="5">
        <f t="shared" ref="AS208" si="1823">AM208</f>
        <v>-15.793184889099507</v>
      </c>
      <c r="AT208" s="5">
        <f t="shared" ref="AT208" si="1824">AN208*COS(0.02092*PI()/180)-AO208*SIN(0.02092*PI()/180)-2.4386</f>
        <v>-2.9332709420806511</v>
      </c>
      <c r="AU208" s="5">
        <f t="shared" ref="AU208" si="1825">AN208*SIN(0.02092*PI()/180)+AO208*COS(0.02092*PI()/180)+1994.492</f>
        <v>3349.2986907021204</v>
      </c>
      <c r="AV208" s="5">
        <f t="shared" ref="AV208" si="1826">AP208+0.000365</f>
        <v>3.6499999999999998E-4</v>
      </c>
      <c r="AW208" s="5">
        <f t="shared" ref="AW208" si="1827">AQ208</f>
        <v>-5.0077155979526486E-3</v>
      </c>
      <c r="AX208" s="5">
        <f t="shared" ref="AX208" si="1828">AR208</f>
        <v>0</v>
      </c>
      <c r="AY208" s="5">
        <f t="shared" ref="AY208" si="1829">(AM208+17.5)*COS(-0.483808*PI()/180)+(AO208-1338.818)*SIN(-0.483808*PI()/180)</f>
        <v>1.5717459189942888</v>
      </c>
      <c r="AZ208" s="5">
        <f t="shared" ref="AZ208" si="1830">AN208+0.11</f>
        <v>0.11</v>
      </c>
      <c r="BA208" s="5">
        <f t="shared" ref="BA208" si="1831">-(AM208+17.5)*SIN(-0.483808*PI()/180)+(AO208-1338.818)*COS(-0.483808*PI()/180)</f>
        <v>16.002623246624708</v>
      </c>
      <c r="BB208" s="5">
        <f t="shared" ref="BB208" si="1832">AP208</f>
        <v>0</v>
      </c>
      <c r="BC208" s="5">
        <f t="shared" ref="BC208" si="1833">AQ208-0.483808*PI()/180</f>
        <v>-1.3451758145441374E-2</v>
      </c>
      <c r="BD208" s="5">
        <f t="shared" ref="BD208" si="1834">AR208</f>
        <v>0</v>
      </c>
    </row>
    <row r="209" spans="1:56">
      <c r="A209" s="51" t="str">
        <f t="shared" si="1510"/>
        <v>PLACEHOLDER-4.3349.SQS2</v>
      </c>
      <c r="B209" t="str">
        <f t="shared" si="1733"/>
        <v>SQS2__PLACEHOLDER-4</v>
      </c>
      <c r="C209" s="43" t="s">
        <v>265</v>
      </c>
      <c r="D209" s="44" t="s">
        <v>265</v>
      </c>
      <c r="E209" s="44" t="s">
        <v>105</v>
      </c>
      <c r="F209" s="44"/>
      <c r="G209" s="44" t="s">
        <v>273</v>
      </c>
      <c r="H209" s="44">
        <v>4</v>
      </c>
      <c r="I209" s="43" t="s">
        <v>274</v>
      </c>
      <c r="J209" s="44" t="s">
        <v>42</v>
      </c>
      <c r="K209" s="44" t="s">
        <v>42</v>
      </c>
      <c r="L209" s="43" t="s">
        <v>42</v>
      </c>
      <c r="M209" s="35" t="s">
        <v>42</v>
      </c>
      <c r="N209" s="35" t="s">
        <v>42</v>
      </c>
      <c r="O209" s="5">
        <f>U209+0.035</f>
        <v>1.5739168953463065</v>
      </c>
      <c r="P209" s="5">
        <f>V209</f>
        <v>0</v>
      </c>
      <c r="Q209" s="5">
        <f>W209</f>
        <v>429.98614937397298</v>
      </c>
      <c r="R209" s="5">
        <f>AD209</f>
        <v>0</v>
      </c>
      <c r="S209" s="5">
        <f>AE209+0.018</f>
        <v>1.7999999999999999E-2</v>
      </c>
      <c r="T209" s="5">
        <f>AF209</f>
        <v>0</v>
      </c>
      <c r="U209" s="41">
        <f>AA209*COS(0.018)+(AC209-344.5)*SIN(0.018)</f>
        <v>1.5389168953463066</v>
      </c>
      <c r="V209" s="41">
        <f>AB209</f>
        <v>0</v>
      </c>
      <c r="W209" s="41">
        <f>-AA209*SIN(0.018)+(AC209-344.5)*COS(0.018)+344.5</f>
        <v>429.98614937397298</v>
      </c>
      <c r="X209" s="5">
        <f t="shared" ref="X209:Z214" si="1835">R209</f>
        <v>0</v>
      </c>
      <c r="Y209" s="5">
        <f t="shared" si="1835"/>
        <v>1.7999999999999999E-2</v>
      </c>
      <c r="Z209" s="41">
        <f t="shared" si="1835"/>
        <v>0</v>
      </c>
      <c r="AA209" s="38">
        <v>0</v>
      </c>
      <c r="AB209" s="38">
        <v>0</v>
      </c>
      <c r="AC209" s="38">
        <v>430</v>
      </c>
      <c r="AD209" s="38">
        <v>0</v>
      </c>
      <c r="AE209" s="38">
        <v>0</v>
      </c>
      <c r="AF209" s="38">
        <v>0</v>
      </c>
      <c r="AG209" s="5">
        <f>U209*COS(0.018)+(W209-339)*SIN(0.018)</f>
        <v>3.1763298491674252</v>
      </c>
      <c r="AH209" s="5">
        <f>V209</f>
        <v>0</v>
      </c>
      <c r="AI209" s="5">
        <f>-U209*SIN(0.018)+(W209-339)*COS(0.018)+339</f>
        <v>429.94371100743024</v>
      </c>
      <c r="AJ209" s="5">
        <f>R209</f>
        <v>0</v>
      </c>
      <c r="AK209" s="5">
        <f>S209+0.018</f>
        <v>3.5999999999999997E-2</v>
      </c>
      <c r="AL209" s="5">
        <f t="shared" si="1751"/>
        <v>0</v>
      </c>
      <c r="AM209" s="5">
        <f t="shared" si="1511"/>
        <v>-15.793184889099507</v>
      </c>
      <c r="AN209" s="5">
        <f t="shared" si="1512"/>
        <v>0</v>
      </c>
      <c r="AO209" s="5">
        <f t="shared" si="1513"/>
        <v>1354.806781009961</v>
      </c>
      <c r="AP209" s="5">
        <f t="shared" si="1514"/>
        <v>0</v>
      </c>
      <c r="AQ209" s="5">
        <f t="shared" si="1515"/>
        <v>-5.0077155979526486E-3</v>
      </c>
      <c r="AR209" s="5">
        <f t="shared" si="1516"/>
        <v>0</v>
      </c>
      <c r="AS209" s="5">
        <f>AM209</f>
        <v>-15.793184889099507</v>
      </c>
      <c r="AT209" s="5">
        <f>AN209*COS(0.02092*PI()/180)-AO209*SIN(0.02092*PI()/180)-2.4386</f>
        <v>-2.9332709420806511</v>
      </c>
      <c r="AU209" s="5">
        <f>AN209*SIN(0.02092*PI()/180)+AO209*COS(0.02092*PI()/180)+1994.492</f>
        <v>3349.2986907021204</v>
      </c>
      <c r="AV209" s="5">
        <f>AP209+0.000365</f>
        <v>3.6499999999999998E-4</v>
      </c>
      <c r="AW209" s="5">
        <f>AQ209</f>
        <v>-5.0077155979526486E-3</v>
      </c>
      <c r="AX209" s="5">
        <f>AR209</f>
        <v>0</v>
      </c>
      <c r="AY209" s="5">
        <f>(AM209+17.5)*COS(-0.483808*PI()/180)+(AO209-1338.818)*SIN(-0.483808*PI()/180)</f>
        <v>1.5717459189942888</v>
      </c>
      <c r="AZ209" s="5">
        <f>AN209+0.11</f>
        <v>0.11</v>
      </c>
      <c r="BA209" s="5">
        <f>-(AM209+17.5)*SIN(-0.483808*PI()/180)+(AO209-1338.818)*COS(-0.483808*PI()/180)</f>
        <v>16.002623246624708</v>
      </c>
      <c r="BB209" s="5">
        <f>AP209</f>
        <v>0</v>
      </c>
      <c r="BC209" s="5">
        <f>AQ209-0.483808*PI()/180</f>
        <v>-1.3451758145441374E-2</v>
      </c>
      <c r="BD209" s="5">
        <f>AR209</f>
        <v>0</v>
      </c>
    </row>
    <row r="210" spans="1:56">
      <c r="A210" s="53" t="str">
        <f t="shared" si="1510"/>
        <v>PLACEHOLDER-5.3349.SQS2</v>
      </c>
      <c r="B210" s="37" t="str">
        <f t="shared" si="1733"/>
        <v>SQS2__PLACEHOLDER-5</v>
      </c>
      <c r="C210" s="47" t="s">
        <v>265</v>
      </c>
      <c r="D210" s="48" t="s">
        <v>265</v>
      </c>
      <c r="E210" s="48" t="s">
        <v>105</v>
      </c>
      <c r="F210" s="48"/>
      <c r="G210" s="48" t="s">
        <v>273</v>
      </c>
      <c r="H210" s="48">
        <v>5</v>
      </c>
      <c r="I210" s="47" t="s">
        <v>274</v>
      </c>
      <c r="J210" s="48" t="s">
        <v>42</v>
      </c>
      <c r="K210" s="48" t="s">
        <v>42</v>
      </c>
      <c r="L210" s="47" t="s">
        <v>42</v>
      </c>
      <c r="M210" s="37" t="s">
        <v>42</v>
      </c>
      <c r="N210" s="37" t="s">
        <v>42</v>
      </c>
      <c r="O210" s="39">
        <f>U210+0.035</f>
        <v>1.5739168953463065</v>
      </c>
      <c r="P210" s="39">
        <f>V210</f>
        <v>0</v>
      </c>
      <c r="Q210" s="39">
        <f>W210</f>
        <v>429.98614937397298</v>
      </c>
      <c r="R210" s="39">
        <f>AD210</f>
        <v>0</v>
      </c>
      <c r="S210" s="39">
        <f>AE210+0.018</f>
        <v>1.7999999999999999E-2</v>
      </c>
      <c r="T210" s="39">
        <f>AF210</f>
        <v>0</v>
      </c>
      <c r="U210" s="42">
        <f>AA210*COS(0.018)+(AC210-344.5)*SIN(0.018)</f>
        <v>1.5389168953463066</v>
      </c>
      <c r="V210" s="42">
        <f>AB210</f>
        <v>0</v>
      </c>
      <c r="W210" s="42">
        <f>-AA210*SIN(0.018)+(AC210-344.5)*COS(0.018)+344.5</f>
        <v>429.98614937397298</v>
      </c>
      <c r="X210" s="39">
        <f t="shared" si="1835"/>
        <v>0</v>
      </c>
      <c r="Y210" s="39">
        <f t="shared" si="1835"/>
        <v>1.7999999999999999E-2</v>
      </c>
      <c r="Z210" s="42">
        <f t="shared" si="1835"/>
        <v>0</v>
      </c>
      <c r="AA210" s="38">
        <v>0</v>
      </c>
      <c r="AB210" s="38">
        <v>0</v>
      </c>
      <c r="AC210" s="40">
        <v>430</v>
      </c>
      <c r="AD210" s="38">
        <v>0</v>
      </c>
      <c r="AE210" s="38">
        <v>0</v>
      </c>
      <c r="AF210" s="38">
        <v>0</v>
      </c>
      <c r="AG210" s="39">
        <f>U210*COS(0.018)+(W210-339)*SIN(0.018)</f>
        <v>3.1763298491674252</v>
      </c>
      <c r="AH210" s="39">
        <f>V210</f>
        <v>0</v>
      </c>
      <c r="AI210" s="39">
        <f>-U210*SIN(0.018)+(W210-339)*COS(0.018)+339</f>
        <v>429.94371100743024</v>
      </c>
      <c r="AJ210" s="39">
        <f>R210</f>
        <v>0</v>
      </c>
      <c r="AK210" s="39">
        <f>S210+0.018</f>
        <v>3.5999999999999997E-2</v>
      </c>
      <c r="AL210" s="39">
        <f t="shared" si="1751"/>
        <v>0</v>
      </c>
      <c r="AM210" s="39">
        <f t="shared" si="1511"/>
        <v>-15.793184889099507</v>
      </c>
      <c r="AN210" s="39">
        <f t="shared" si="1512"/>
        <v>0</v>
      </c>
      <c r="AO210" s="39">
        <f t="shared" si="1513"/>
        <v>1354.806781009961</v>
      </c>
      <c r="AP210" s="39">
        <f t="shared" si="1514"/>
        <v>0</v>
      </c>
      <c r="AQ210" s="39">
        <f t="shared" si="1515"/>
        <v>-5.0077155979526486E-3</v>
      </c>
      <c r="AR210" s="39">
        <f t="shared" si="1516"/>
        <v>0</v>
      </c>
      <c r="AS210" s="39">
        <f>AM210</f>
        <v>-15.793184889099507</v>
      </c>
      <c r="AT210" s="39">
        <f>AN210*COS(0.02092*PI()/180)-AO210*SIN(0.02092*PI()/180)-2.4386</f>
        <v>-2.9332709420806511</v>
      </c>
      <c r="AU210" s="39">
        <f>AN210*SIN(0.02092*PI()/180)+AO210*COS(0.02092*PI()/180)+1994.492</f>
        <v>3349.2986907021204</v>
      </c>
      <c r="AV210" s="39">
        <f>AP210+0.000365</f>
        <v>3.6499999999999998E-4</v>
      </c>
      <c r="AW210" s="39">
        <f>AQ210</f>
        <v>-5.0077155979526486E-3</v>
      </c>
      <c r="AX210" s="39">
        <f>AR210</f>
        <v>0</v>
      </c>
      <c r="AY210" s="39">
        <f>(AM210+17.5)*COS(-0.483808*PI()/180)+(AO210-1338.818)*SIN(-0.483808*PI()/180)</f>
        <v>1.5717459189942888</v>
      </c>
      <c r="AZ210" s="39">
        <f t="shared" ref="AZ210:AZ214" si="1836">AN210+0.11</f>
        <v>0.11</v>
      </c>
      <c r="BA210" s="39">
        <f t="shared" ref="BA210:BA214" si="1837">-(AM210+17.5)*SIN(-0.483808*PI()/180)+(AO210-1338.818)*COS(-0.483808*PI()/180)</f>
        <v>16.002623246624708</v>
      </c>
      <c r="BB210" s="39">
        <f>AP210</f>
        <v>0</v>
      </c>
      <c r="BC210" s="39">
        <f>AQ210-0.483808*PI()/180</f>
        <v>-1.3451758145441374E-2</v>
      </c>
      <c r="BD210" s="39">
        <f>AR210</f>
        <v>0</v>
      </c>
    </row>
    <row r="211" spans="1:56">
      <c r="A211" s="63" t="str">
        <f t="shared" ref="A211" si="1838">IF( H211="", CONCATENATE(G211,".",ROUND(AU211,0),".",C211),CONCATENATE(G211,"-",H211,".",ROUND(AU211,0),".",C211))</f>
        <v>ALAS.3338.SCS</v>
      </c>
      <c r="B211" s="63" t="str">
        <f t="shared" ref="B211" si="1839">IF( H211&gt;0, CONCATENATE(D211,"_",F211,"_",G211,"-",H211),CONCATENATE(D211,"_",F211,"_",G211) )</f>
        <v>SCS__ALAS</v>
      </c>
      <c r="C211" s="62" t="s">
        <v>266</v>
      </c>
      <c r="D211" s="23" t="s">
        <v>266</v>
      </c>
      <c r="E211" s="23" t="s">
        <v>105</v>
      </c>
      <c r="F211" s="23"/>
      <c r="G211" s="23" t="s">
        <v>271</v>
      </c>
      <c r="H211" s="23"/>
      <c r="I211" s="62" t="s">
        <v>493</v>
      </c>
      <c r="J211" s="23" t="s">
        <v>42</v>
      </c>
      <c r="K211" s="23" t="s">
        <v>42</v>
      </c>
      <c r="L211" s="62" t="s">
        <v>42</v>
      </c>
      <c r="M211" s="63" t="s">
        <v>42</v>
      </c>
      <c r="N211" s="63" t="s">
        <v>42</v>
      </c>
      <c r="O211" s="5">
        <f t="shared" ref="O211" si="1840">U211+0.035</f>
        <v>-1.4094489968056627</v>
      </c>
      <c r="P211" s="5">
        <f t="shared" ref="P211" si="1841">V211</f>
        <v>0</v>
      </c>
      <c r="Q211" s="5">
        <f t="shared" ref="Q211" si="1842">W211</f>
        <v>419.2384996080163</v>
      </c>
      <c r="R211" s="5">
        <f t="shared" ref="R211" si="1843">AJ211</f>
        <v>0</v>
      </c>
      <c r="S211" s="5">
        <f t="shared" ref="S211" si="1844">AK211-0.018</f>
        <v>-1.7999999999999999E-2</v>
      </c>
      <c r="T211" s="5">
        <f t="shared" ref="T211" si="1845">AL211</f>
        <v>0</v>
      </c>
      <c r="U211" s="41">
        <f t="shared" ref="U211" si="1846">AG211*COS(-0.018)+(AI211-339)*SIN(-0.018)</f>
        <v>-1.4444489968056626</v>
      </c>
      <c r="V211" s="41">
        <f t="shared" ref="V211" si="1847">AH211</f>
        <v>0</v>
      </c>
      <c r="W211" s="41">
        <f t="shared" ref="W211" si="1848">-AG211*SIN(-0.018)+(AI211-339)*COS(-0.018)+339</f>
        <v>419.2384996080163</v>
      </c>
      <c r="X211" s="5">
        <f t="shared" si="1835"/>
        <v>0</v>
      </c>
      <c r="Y211" s="5">
        <f t="shared" si="1835"/>
        <v>-1.7999999999999999E-2</v>
      </c>
      <c r="Z211" s="41">
        <f t="shared" si="1835"/>
        <v>0</v>
      </c>
      <c r="AA211" s="5">
        <f t="shared" ref="AA211" si="1849">U211*COS(-0.018)+(W211-344.5)*SIN(-0.018)</f>
        <v>-2.7894353506856593</v>
      </c>
      <c r="AB211" s="5">
        <f t="shared" ref="AB211" si="1850">V211</f>
        <v>0</v>
      </c>
      <c r="AC211" s="5">
        <f t="shared" ref="AC211" si="1851">-U211*SIN(-0.018)+(W211-344.5)*COS(0.018)+344.5</f>
        <v>419.20039362002166</v>
      </c>
      <c r="AD211" s="5">
        <f t="shared" ref="AD211" si="1852">R211</f>
        <v>0</v>
      </c>
      <c r="AE211" s="5">
        <f t="shared" ref="AE211" si="1853">S211-0.018</f>
        <v>-3.5999999999999997E-2</v>
      </c>
      <c r="AF211" s="5">
        <f t="shared" ref="AF211" si="1854">T211</f>
        <v>0</v>
      </c>
      <c r="AG211" s="112">
        <v>0</v>
      </c>
      <c r="AH211" s="112">
        <v>0</v>
      </c>
      <c r="AI211" s="112">
        <v>419.25150000000002</v>
      </c>
      <c r="AJ211" s="40">
        <v>0</v>
      </c>
      <c r="AK211" s="40">
        <v>0</v>
      </c>
      <c r="AL211" s="40">
        <v>0</v>
      </c>
      <c r="AM211" s="5">
        <f t="shared" ref="AM211" si="1855">O211*COS(-1.318245*PI()/180)+(Q211+115.9)*SIN(-1.318245*PI()/180)-4.8082</f>
        <v>-18.528504132936462</v>
      </c>
      <c r="AN211" s="5">
        <f t="shared" ref="AN211" si="1856">P211</f>
        <v>0</v>
      </c>
      <c r="AO211" s="5">
        <f t="shared" ref="AO211" si="1857">-O211*SIN(-1.318245*PI()/180)+(Q211+115.9)*COS(-1.318245*PI()/180)+809.0289</f>
        <v>1343.9933414011957</v>
      </c>
      <c r="AP211" s="5">
        <f t="shared" ref="AP211" si="1858">R211</f>
        <v>0</v>
      </c>
      <c r="AQ211" s="5">
        <f t="shared" ref="AQ211" si="1859">S211-1.318245*PI()/180</f>
        <v>-4.1007715597952646E-2</v>
      </c>
      <c r="AR211" s="5">
        <f t="shared" ref="AR211" si="1860">T211</f>
        <v>0</v>
      </c>
      <c r="AS211" s="5">
        <f t="shared" ref="AS211" si="1861">AM211</f>
        <v>-18.528504132936462</v>
      </c>
      <c r="AT211" s="5">
        <f t="shared" ref="AT211" si="1862">AN211*COS(0.02092*PI()/180)-AO211*SIN(0.02092*PI()/180)-2.4386</f>
        <v>-2.9293227079609396</v>
      </c>
      <c r="AU211" s="5">
        <f t="shared" ref="AU211" si="1863">AN211*SIN(0.02092*PI()/180)+AO211*COS(0.02092*PI()/180)+1994.492</f>
        <v>3338.4852518141506</v>
      </c>
      <c r="AV211" s="5">
        <f t="shared" ref="AV211" si="1864">AP211+0.000365</f>
        <v>3.6499999999999998E-4</v>
      </c>
      <c r="AW211" s="5">
        <f t="shared" ref="AW211" si="1865">AQ211</f>
        <v>-4.1007715597952646E-2</v>
      </c>
      <c r="AX211" s="5">
        <f t="shared" ref="AX211" si="1866">AR211</f>
        <v>0</v>
      </c>
      <c r="AY211" s="5">
        <f t="shared" ref="AY211" si="1867">(AM211+17.5)*COS(-0.483808*PI()/180)+(AO211-1338.818)*SIN(-0.483808*PI()/180)</f>
        <v>-1.0721677496949003</v>
      </c>
      <c r="AZ211" s="5">
        <f t="shared" si="1836"/>
        <v>0.11</v>
      </c>
      <c r="BA211" s="5">
        <f t="shared" si="1837"/>
        <v>5.1664722671192393</v>
      </c>
      <c r="BB211" s="5">
        <f t="shared" ref="BB211" si="1868">AP211</f>
        <v>0</v>
      </c>
      <c r="BC211" s="5">
        <f t="shared" ref="BC211" si="1869">AQ211-0.483808*PI()/180</f>
        <v>-4.9451758145441373E-2</v>
      </c>
      <c r="BD211" s="5">
        <f t="shared" ref="BD211" si="1870">AR211</f>
        <v>0</v>
      </c>
    </row>
    <row r="212" spans="1:56">
      <c r="A212" s="63" t="str">
        <f t="shared" si="1510"/>
        <v>DSP1.3340.SCS</v>
      </c>
      <c r="B212" s="63" t="str">
        <f t="shared" si="1733"/>
        <v>SCS__DSP1</v>
      </c>
      <c r="C212" s="62" t="s">
        <v>266</v>
      </c>
      <c r="D212" s="23" t="s">
        <v>266</v>
      </c>
      <c r="E212" s="23" t="s">
        <v>105</v>
      </c>
      <c r="F212" s="23"/>
      <c r="G212" s="23" t="s">
        <v>490</v>
      </c>
      <c r="H212" s="23"/>
      <c r="I212" s="62" t="s">
        <v>494</v>
      </c>
      <c r="J212" s="23" t="s">
        <v>42</v>
      </c>
      <c r="K212" s="23" t="s">
        <v>42</v>
      </c>
      <c r="L212" s="62" t="s">
        <v>42</v>
      </c>
      <c r="M212" s="63" t="s">
        <v>42</v>
      </c>
      <c r="N212" s="63" t="s">
        <v>42</v>
      </c>
      <c r="O212" s="5">
        <f t="shared" ref="O212" si="1871">U212+0.035</f>
        <v>-1.4281877848728557</v>
      </c>
      <c r="P212" s="5">
        <f t="shared" ref="P212" si="1872">V212</f>
        <v>0</v>
      </c>
      <c r="Q212" s="5">
        <f t="shared" ref="Q212" si="1873">W212</f>
        <v>420.27943095437001</v>
      </c>
      <c r="R212" s="5">
        <f t="shared" ref="R212" si="1874">AJ212</f>
        <v>0</v>
      </c>
      <c r="S212" s="5">
        <f t="shared" ref="S212" si="1875">AK212-0.018</f>
        <v>-1.7999999999999999E-2</v>
      </c>
      <c r="T212" s="5">
        <f t="shared" ref="T212" si="1876">AL212</f>
        <v>0</v>
      </c>
      <c r="U212" s="41">
        <f t="shared" ref="U212:U219" si="1877">AG212*COS(-0.018)+(AI212-339)*SIN(-0.018)</f>
        <v>-1.4631877848728556</v>
      </c>
      <c r="V212" s="41">
        <f t="shared" ref="V212" si="1878">AH212</f>
        <v>0</v>
      </c>
      <c r="W212" s="41">
        <f t="shared" ref="W212:W219" si="1879">-AG212*SIN(-0.018)+(AI212-339)*COS(-0.018)+339</f>
        <v>420.27943095437001</v>
      </c>
      <c r="X212" s="5">
        <f t="shared" ref="X212" si="1880">R212</f>
        <v>0</v>
      </c>
      <c r="Y212" s="5">
        <f t="shared" ref="Y212" si="1881">S212</f>
        <v>-1.7999999999999999E-2</v>
      </c>
      <c r="Z212" s="41">
        <f t="shared" ref="Z212" si="1882">T212</f>
        <v>0</v>
      </c>
      <c r="AA212" s="5">
        <f t="shared" ref="AA212:AA219" si="1883">U212*COS(-0.018)+(W212-344.5)*SIN(-0.018)</f>
        <v>-2.8269068556166372</v>
      </c>
      <c r="AB212" s="5">
        <f t="shared" ref="AB212" si="1884">V212</f>
        <v>0</v>
      </c>
      <c r="AC212" s="5">
        <f t="shared" ref="AC212:AC219" si="1885">-U212*SIN(-0.018)+(W212-344.5)*COS(0.018)+344.5</f>
        <v>420.24081906007882</v>
      </c>
      <c r="AD212" s="5">
        <f t="shared" ref="AD212" si="1886">R212</f>
        <v>0</v>
      </c>
      <c r="AE212" s="5">
        <f t="shared" ref="AE212" si="1887">S212-0.018</f>
        <v>-3.5999999999999997E-2</v>
      </c>
      <c r="AF212" s="5">
        <f t="shared" ref="AF212" si="1888">T212</f>
        <v>0</v>
      </c>
      <c r="AG212" s="112">
        <v>0</v>
      </c>
      <c r="AH212" s="112">
        <v>0</v>
      </c>
      <c r="AI212" s="112">
        <v>420.29259999999999</v>
      </c>
      <c r="AJ212" s="40">
        <v>0</v>
      </c>
      <c r="AK212" s="40">
        <v>0</v>
      </c>
      <c r="AL212" s="40">
        <v>0</v>
      </c>
      <c r="AM212" s="5">
        <f t="shared" si="1511"/>
        <v>-18.5711853009566</v>
      </c>
      <c r="AN212" s="5">
        <f t="shared" si="1512"/>
        <v>0</v>
      </c>
      <c r="AO212" s="5">
        <f t="shared" si="1513"/>
        <v>1345.033566149938</v>
      </c>
      <c r="AP212" s="5">
        <f t="shared" si="1514"/>
        <v>0</v>
      </c>
      <c r="AQ212" s="5">
        <f t="shared" si="1515"/>
        <v>-4.1007715597952646E-2</v>
      </c>
      <c r="AR212" s="5">
        <f t="shared" si="1516"/>
        <v>0</v>
      </c>
      <c r="AS212" s="5">
        <f t="shared" ref="AS212" si="1889">AM212</f>
        <v>-18.5711853009566</v>
      </c>
      <c r="AT212" s="5">
        <f t="shared" ref="AT212" si="1890">AN212*COS(0.02092*PI()/180)-AO212*SIN(0.02092*PI()/180)-2.4386</f>
        <v>-2.9297025178081064</v>
      </c>
      <c r="AU212" s="5">
        <f t="shared" ref="AU212" si="1891">AN212*SIN(0.02092*PI()/180)+AO212*COS(0.02092*PI()/180)+1994.492</f>
        <v>3339.5254764935544</v>
      </c>
      <c r="AV212" s="5">
        <f t="shared" ref="AV212" si="1892">AP212+0.000365</f>
        <v>3.6499999999999998E-4</v>
      </c>
      <c r="AW212" s="5">
        <f t="shared" ref="AW212" si="1893">AQ212</f>
        <v>-4.1007715597952646E-2</v>
      </c>
      <c r="AX212" s="5">
        <f t="shared" ref="AX212" si="1894">AR212</f>
        <v>0</v>
      </c>
      <c r="AY212" s="5">
        <f t="shared" ref="AY212" si="1895">(AM212+17.5)*COS(-0.483808*PI()/180)+(AO212-1338.818)*SIN(-0.483808*PI()/180)</f>
        <v>-1.1236309937561912</v>
      </c>
      <c r="AZ212" s="5">
        <f t="shared" ref="AZ212" si="1896">AN212+0.11</f>
        <v>0.11</v>
      </c>
      <c r="BA212" s="5">
        <f t="shared" ref="BA212" si="1897">-(AM212+17.5)*SIN(-0.483808*PI()/180)+(AO212-1338.818)*COS(-0.483808*PI()/180)</f>
        <v>6.2062995337891333</v>
      </c>
      <c r="BB212" s="5">
        <f t="shared" ref="BB212" si="1898">AP212</f>
        <v>0</v>
      </c>
      <c r="BC212" s="5">
        <f t="shared" ref="BC212" si="1899">AQ212-0.483808*PI()/180</f>
        <v>-4.9451758145441373E-2</v>
      </c>
      <c r="BD212" s="5">
        <f t="shared" ref="BD212" si="1900">AR212</f>
        <v>0</v>
      </c>
    </row>
    <row r="213" spans="1:56">
      <c r="A213" s="63" t="str">
        <f t="shared" ref="A213:A217" si="1901">IF( H213="", CONCATENATE(G213,".",ROUND(AU213,0),".",C213),CONCATENATE(G213,"-",H213,".",ROUND(AU213,0),".",C213))</f>
        <v>XGM.3341.SCS</v>
      </c>
      <c r="B213" s="63" t="str">
        <f t="shared" ref="B213:B217" si="1902">IF( H213&gt;0, CONCATENATE(D213,"_",F213,"_",G213,"-",H213),CONCATENATE(D213,"_",F213,"_",G213) )</f>
        <v>SCS__XGM</v>
      </c>
      <c r="C213" s="62" t="s">
        <v>266</v>
      </c>
      <c r="D213" s="23" t="s">
        <v>266</v>
      </c>
      <c r="E213" s="23" t="s">
        <v>105</v>
      </c>
      <c r="F213" s="23"/>
      <c r="G213" s="23" t="s">
        <v>78</v>
      </c>
      <c r="H213" s="23"/>
      <c r="I213" s="62" t="s">
        <v>488</v>
      </c>
      <c r="J213" s="23" t="s">
        <v>42</v>
      </c>
      <c r="K213" s="23" t="s">
        <v>42</v>
      </c>
      <c r="L213" s="62" t="s">
        <v>42</v>
      </c>
      <c r="M213" s="63" t="s">
        <v>42</v>
      </c>
      <c r="N213" s="63" t="s">
        <v>42</v>
      </c>
      <c r="O213" s="5">
        <f t="shared" ref="O213:O217" si="1903">U213+0.035</f>
        <v>-1.4556381024996705</v>
      </c>
      <c r="P213" s="5">
        <f t="shared" ref="P213:P217" si="1904">V213</f>
        <v>0</v>
      </c>
      <c r="Q213" s="5">
        <f t="shared" ref="Q213:Q217" si="1905">W213</f>
        <v>421.80428389484069</v>
      </c>
      <c r="R213" s="5">
        <f t="shared" ref="R213:R217" si="1906">AJ213</f>
        <v>0</v>
      </c>
      <c r="S213" s="5">
        <f t="shared" ref="S213:S217" si="1907">AK213-0.018</f>
        <v>-1.7999999999999999E-2</v>
      </c>
      <c r="T213" s="5">
        <f t="shared" ref="T213:T217" si="1908">AL213</f>
        <v>0</v>
      </c>
      <c r="U213" s="41">
        <f t="shared" si="1877"/>
        <v>-1.4906381024996704</v>
      </c>
      <c r="V213" s="41">
        <f t="shared" ref="V213:V217" si="1909">AH213</f>
        <v>0</v>
      </c>
      <c r="W213" s="41">
        <f t="shared" si="1879"/>
        <v>421.80428389484069</v>
      </c>
      <c r="X213" s="5">
        <f t="shared" si="1835"/>
        <v>0</v>
      </c>
      <c r="Y213" s="5">
        <f t="shared" si="1835"/>
        <v>-1.7999999999999999E-2</v>
      </c>
      <c r="Z213" s="41">
        <f t="shared" si="1835"/>
        <v>0</v>
      </c>
      <c r="AA213" s="5">
        <f t="shared" si="1883"/>
        <v>-2.8817985972074878</v>
      </c>
      <c r="AB213" s="5">
        <f t="shared" ref="AB213:AB217" si="1910">V213</f>
        <v>0</v>
      </c>
      <c r="AC213" s="5">
        <f t="shared" si="1885"/>
        <v>421.76493090200677</v>
      </c>
      <c r="AD213" s="5">
        <f t="shared" ref="AD213:AD217" si="1911">R213</f>
        <v>0</v>
      </c>
      <c r="AE213" s="5">
        <f t="shared" ref="AE213:AE217" si="1912">S213-0.018</f>
        <v>-3.5999999999999997E-2</v>
      </c>
      <c r="AF213" s="5">
        <f t="shared" ref="AF213:AF217" si="1913">T213</f>
        <v>0</v>
      </c>
      <c r="AG213" s="112">
        <v>0</v>
      </c>
      <c r="AH213" s="112">
        <v>0</v>
      </c>
      <c r="AI213" s="112">
        <v>421.8177</v>
      </c>
      <c r="AJ213" s="40">
        <v>0</v>
      </c>
      <c r="AK213" s="40">
        <v>0</v>
      </c>
      <c r="AL213" s="40">
        <v>0</v>
      </c>
      <c r="AM213" s="5">
        <f t="shared" ref="AM213:AM217" si="1914">O213*COS(-1.318245*PI()/180)+(Q213+115.9)*SIN(-1.318245*PI()/180)-4.8082</f>
        <v>-18.633708641027209</v>
      </c>
      <c r="AN213" s="5">
        <f t="shared" ref="AN213:AN217" si="1915">P213</f>
        <v>0</v>
      </c>
      <c r="AO213" s="5">
        <f t="shared" ref="AO213:AO217" si="1916">-O213*SIN(-1.318245*PI()/180)+(Q213+115.9)*COS(-1.318245*PI()/180)+809.0289</f>
        <v>1346.5573840005836</v>
      </c>
      <c r="AP213" s="5">
        <f t="shared" ref="AP213:AP217" si="1917">R213</f>
        <v>0</v>
      </c>
      <c r="AQ213" s="5">
        <f t="shared" ref="AQ213:AQ217" si="1918">S213-1.318245*PI()/180</f>
        <v>-4.1007715597952646E-2</v>
      </c>
      <c r="AR213" s="5">
        <f t="shared" ref="AR213:AR217" si="1919">T213</f>
        <v>0</v>
      </c>
      <c r="AS213" s="5">
        <f t="shared" ref="AS213:AS217" si="1920">AM213</f>
        <v>-18.633708641027209</v>
      </c>
      <c r="AT213" s="5">
        <f t="shared" ref="AT213:AT217" si="1921">AN213*COS(0.02092*PI()/180)-AO213*SIN(0.02092*PI()/180)-2.4386</f>
        <v>-2.9302588985572315</v>
      </c>
      <c r="AU213" s="5">
        <f t="shared" ref="AU213:AU217" si="1922">AN213*SIN(0.02092*PI()/180)+AO213*COS(0.02092*PI()/180)+1994.492</f>
        <v>3341.0492942426263</v>
      </c>
      <c r="AV213" s="5">
        <f t="shared" ref="AV213:AV217" si="1923">AP213+0.000365</f>
        <v>3.6499999999999998E-4</v>
      </c>
      <c r="AW213" s="5">
        <f t="shared" ref="AW213:AW217" si="1924">AQ213</f>
        <v>-4.1007715597952646E-2</v>
      </c>
      <c r="AX213" s="5">
        <f t="shared" ref="AX213:AX217" si="1925">AR213</f>
        <v>0</v>
      </c>
      <c r="AY213" s="5">
        <f t="shared" ref="AY213:AY217" si="1926">(AM213+17.5)*COS(-0.483808*PI()/180)+(AO213-1338.818)*SIN(-0.483808*PI()/180)</f>
        <v>-1.1990191346820154</v>
      </c>
      <c r="AZ213" s="5">
        <f t="shared" si="1836"/>
        <v>0.11</v>
      </c>
      <c r="BA213" s="5">
        <f t="shared" si="1837"/>
        <v>7.7295351157683596</v>
      </c>
      <c r="BB213" s="5">
        <f t="shared" ref="BB213:BB217" si="1927">AP213</f>
        <v>0</v>
      </c>
      <c r="BC213" s="5">
        <f t="shared" ref="BC213:BC217" si="1928">AQ213-0.483808*PI()/180</f>
        <v>-4.9451758145441373E-2</v>
      </c>
      <c r="BD213" s="5">
        <f t="shared" ref="BD213:BD217" si="1929">AR213</f>
        <v>0</v>
      </c>
    </row>
    <row r="214" spans="1:56">
      <c r="A214" s="63" t="str">
        <f t="shared" si="1901"/>
        <v>DSP2.3343.SCS</v>
      </c>
      <c r="B214" s="63" t="str">
        <f t="shared" si="1902"/>
        <v>SCS__DSP2</v>
      </c>
      <c r="C214" s="62" t="s">
        <v>266</v>
      </c>
      <c r="D214" s="23" t="s">
        <v>266</v>
      </c>
      <c r="E214" s="23" t="s">
        <v>105</v>
      </c>
      <c r="F214" s="23"/>
      <c r="G214" s="23" t="s">
        <v>489</v>
      </c>
      <c r="H214" s="23"/>
      <c r="I214" s="62" t="s">
        <v>494</v>
      </c>
      <c r="J214" s="23" t="s">
        <v>42</v>
      </c>
      <c r="K214" s="23" t="s">
        <v>42</v>
      </c>
      <c r="L214" s="62" t="s">
        <v>42</v>
      </c>
      <c r="M214" s="63" t="s">
        <v>42</v>
      </c>
      <c r="N214" s="63" t="s">
        <v>42</v>
      </c>
      <c r="O214" s="5">
        <f t="shared" si="1903"/>
        <v>-1.4940678272160908</v>
      </c>
      <c r="P214" s="5">
        <f t="shared" si="1904"/>
        <v>0</v>
      </c>
      <c r="Q214" s="5">
        <f t="shared" si="1905"/>
        <v>423.93903801797956</v>
      </c>
      <c r="R214" s="5">
        <f t="shared" si="1906"/>
        <v>0</v>
      </c>
      <c r="S214" s="5">
        <f t="shared" si="1907"/>
        <v>-1.7999999999999999E-2</v>
      </c>
      <c r="T214" s="5">
        <f t="shared" si="1908"/>
        <v>0</v>
      </c>
      <c r="U214" s="41">
        <f t="shared" si="1877"/>
        <v>-1.5290678272160907</v>
      </c>
      <c r="V214" s="41">
        <f t="shared" si="1909"/>
        <v>0</v>
      </c>
      <c r="W214" s="41">
        <f t="shared" si="1879"/>
        <v>423.93903801797956</v>
      </c>
      <c r="X214" s="5">
        <f t="shared" si="1835"/>
        <v>0</v>
      </c>
      <c r="Y214" s="5">
        <f t="shared" si="1835"/>
        <v>-1.7999999999999999E-2</v>
      </c>
      <c r="Z214" s="41">
        <f t="shared" si="1835"/>
        <v>0</v>
      </c>
      <c r="AA214" s="5">
        <f t="shared" si="1883"/>
        <v>-2.9586455957456996</v>
      </c>
      <c r="AB214" s="5">
        <f t="shared" si="1910"/>
        <v>0</v>
      </c>
      <c r="AC214" s="5">
        <f t="shared" si="1885"/>
        <v>423.89864750662321</v>
      </c>
      <c r="AD214" s="5">
        <f t="shared" si="1911"/>
        <v>0</v>
      </c>
      <c r="AE214" s="5">
        <f t="shared" si="1912"/>
        <v>-3.5999999999999997E-2</v>
      </c>
      <c r="AF214" s="5">
        <f t="shared" si="1913"/>
        <v>0</v>
      </c>
      <c r="AG214" s="112">
        <v>0</v>
      </c>
      <c r="AH214" s="112">
        <v>0</v>
      </c>
      <c r="AI214" s="112">
        <v>423.95280000000002</v>
      </c>
      <c r="AJ214" s="40">
        <v>0</v>
      </c>
      <c r="AK214" s="40">
        <v>0</v>
      </c>
      <c r="AL214" s="40">
        <v>0</v>
      </c>
      <c r="AM214" s="5">
        <f t="shared" si="1914"/>
        <v>-18.721239677277133</v>
      </c>
      <c r="AN214" s="5">
        <f t="shared" si="1915"/>
        <v>0</v>
      </c>
      <c r="AO214" s="5">
        <f t="shared" si="1916"/>
        <v>1348.6906890251157</v>
      </c>
      <c r="AP214" s="5">
        <f t="shared" si="1917"/>
        <v>0</v>
      </c>
      <c r="AQ214" s="5">
        <f t="shared" si="1918"/>
        <v>-4.1007715597952646E-2</v>
      </c>
      <c r="AR214" s="5">
        <f t="shared" si="1919"/>
        <v>0</v>
      </c>
      <c r="AS214" s="5">
        <f t="shared" si="1920"/>
        <v>-18.721239677277133</v>
      </c>
      <c r="AT214" s="5">
        <f t="shared" si="1921"/>
        <v>-2.9310378170133706</v>
      </c>
      <c r="AU214" s="5">
        <f t="shared" si="1922"/>
        <v>3343.182599124958</v>
      </c>
      <c r="AV214" s="5">
        <f t="shared" si="1923"/>
        <v>3.6499999999999998E-4</v>
      </c>
      <c r="AW214" s="5">
        <f t="shared" si="1924"/>
        <v>-4.1007715597952646E-2</v>
      </c>
      <c r="AX214" s="5">
        <f t="shared" si="1925"/>
        <v>0</v>
      </c>
      <c r="AY214" s="5">
        <f t="shared" si="1926"/>
        <v>-1.3045605547139694</v>
      </c>
      <c r="AZ214" s="5">
        <f t="shared" si="1836"/>
        <v>0.11</v>
      </c>
      <c r="BA214" s="5">
        <f t="shared" si="1837"/>
        <v>9.8620249794391093</v>
      </c>
      <c r="BB214" s="5">
        <f t="shared" si="1927"/>
        <v>0</v>
      </c>
      <c r="BC214" s="5">
        <f t="shared" si="1928"/>
        <v>-4.9451758145441373E-2</v>
      </c>
      <c r="BD214" s="5">
        <f t="shared" si="1929"/>
        <v>0</v>
      </c>
    </row>
    <row r="215" spans="1:56">
      <c r="A215" s="93" t="str">
        <f t="shared" si="1901"/>
        <v>PIPE.3344.SCS</v>
      </c>
      <c r="B215" s="63" t="str">
        <f t="shared" si="1902"/>
        <v>SCS__PIPE</v>
      </c>
      <c r="C215" s="62" t="s">
        <v>266</v>
      </c>
      <c r="D215" s="23" t="s">
        <v>266</v>
      </c>
      <c r="E215" s="23" t="s">
        <v>105</v>
      </c>
      <c r="F215" s="23"/>
      <c r="G215" s="23" t="s">
        <v>148</v>
      </c>
      <c r="H215" s="23"/>
      <c r="I215" s="62"/>
      <c r="J215" s="23" t="s">
        <v>42</v>
      </c>
      <c r="K215" s="23" t="s">
        <v>42</v>
      </c>
      <c r="L215" s="62" t="s">
        <v>42</v>
      </c>
      <c r="M215" s="63" t="s">
        <v>42</v>
      </c>
      <c r="N215" s="63" t="s">
        <v>42</v>
      </c>
      <c r="O215" s="5">
        <f t="shared" si="1903"/>
        <v>-1.5087496343685349</v>
      </c>
      <c r="P215" s="5">
        <f t="shared" si="1904"/>
        <v>0</v>
      </c>
      <c r="Q215" s="5">
        <f t="shared" si="1905"/>
        <v>424.7546058781474</v>
      </c>
      <c r="R215" s="5">
        <f t="shared" si="1906"/>
        <v>0</v>
      </c>
      <c r="S215" s="5">
        <f t="shared" si="1907"/>
        <v>-1.7999999999999999E-2</v>
      </c>
      <c r="T215" s="5">
        <f t="shared" si="1908"/>
        <v>0</v>
      </c>
      <c r="U215" s="41">
        <f t="shared" si="1877"/>
        <v>-1.5437496343685349</v>
      </c>
      <c r="V215" s="41">
        <f t="shared" si="1909"/>
        <v>0</v>
      </c>
      <c r="W215" s="41">
        <f t="shared" si="1879"/>
        <v>424.7546058781474</v>
      </c>
      <c r="X215" s="5">
        <f t="shared" ref="X215:X217" si="1930">R215</f>
        <v>0</v>
      </c>
      <c r="Y215" s="5">
        <f t="shared" ref="Y215:Y217" si="1931">S215</f>
        <v>-1.7999999999999999E-2</v>
      </c>
      <c r="Z215" s="41">
        <f t="shared" ref="Z215:Z217" si="1932">T215</f>
        <v>0</v>
      </c>
      <c r="AA215" s="5">
        <f t="shared" si="1883"/>
        <v>-2.9880044532735059</v>
      </c>
      <c r="AB215" s="5">
        <f t="shared" si="1910"/>
        <v>0</v>
      </c>
      <c r="AC215" s="5">
        <f t="shared" si="1885"/>
        <v>424.71381899010669</v>
      </c>
      <c r="AD215" s="5">
        <f t="shared" si="1911"/>
        <v>0</v>
      </c>
      <c r="AE215" s="5">
        <f t="shared" si="1912"/>
        <v>-3.5999999999999997E-2</v>
      </c>
      <c r="AF215" s="5">
        <f t="shared" si="1913"/>
        <v>0</v>
      </c>
      <c r="AG215" s="112">
        <v>0</v>
      </c>
      <c r="AH215" s="112">
        <v>0</v>
      </c>
      <c r="AI215" s="112">
        <v>424.76850000000002</v>
      </c>
      <c r="AJ215" s="40">
        <v>0</v>
      </c>
      <c r="AK215" s="40">
        <v>0</v>
      </c>
      <c r="AL215" s="40">
        <v>0</v>
      </c>
      <c r="AM215" s="5">
        <f t="shared" si="1914"/>
        <v>-18.754680296577899</v>
      </c>
      <c r="AN215" s="5">
        <f t="shared" si="1915"/>
        <v>0</v>
      </c>
      <c r="AO215" s="5">
        <f t="shared" si="1916"/>
        <v>1349.5057032673108</v>
      </c>
      <c r="AP215" s="5">
        <f t="shared" si="1917"/>
        <v>0</v>
      </c>
      <c r="AQ215" s="5">
        <f t="shared" si="1918"/>
        <v>-4.1007715597952646E-2</v>
      </c>
      <c r="AR215" s="5">
        <f t="shared" si="1919"/>
        <v>0</v>
      </c>
      <c r="AS215" s="5">
        <f t="shared" si="1920"/>
        <v>-18.754680296577899</v>
      </c>
      <c r="AT215" s="5">
        <f t="shared" si="1921"/>
        <v>-2.9313353973537164</v>
      </c>
      <c r="AU215" s="5">
        <f t="shared" si="1922"/>
        <v>3343.9976133128262</v>
      </c>
      <c r="AV215" s="5">
        <f t="shared" si="1923"/>
        <v>3.6499999999999998E-4</v>
      </c>
      <c r="AW215" s="5">
        <f t="shared" si="1924"/>
        <v>-4.1007715597952646E-2</v>
      </c>
      <c r="AX215" s="5">
        <f t="shared" si="1925"/>
        <v>0</v>
      </c>
      <c r="AY215" s="5">
        <f t="shared" si="1926"/>
        <v>-1.3448819149875235</v>
      </c>
      <c r="AZ215" s="5">
        <f t="shared" ref="AZ215:AZ217" si="1933">AN215+0.11</f>
        <v>0.11</v>
      </c>
      <c r="BA215" s="5">
        <f t="shared" ref="BA215:BA217" si="1934">-(AM215+17.5)*SIN(-0.483808*PI()/180)+(AO215-1338.818)*COS(-0.483808*PI()/180)</f>
        <v>10.676727795136758</v>
      </c>
      <c r="BB215" s="5">
        <f t="shared" si="1927"/>
        <v>0</v>
      </c>
      <c r="BC215" s="5">
        <f t="shared" si="1928"/>
        <v>-4.9451758145441373E-2</v>
      </c>
      <c r="BD215" s="5">
        <f t="shared" si="1929"/>
        <v>0</v>
      </c>
    </row>
    <row r="216" spans="1:56">
      <c r="A216" s="93" t="str">
        <f t="shared" si="1901"/>
        <v>PIPE.3344.SCS</v>
      </c>
      <c r="B216" s="63" t="str">
        <f t="shared" si="1902"/>
        <v>SCS__PIPE</v>
      </c>
      <c r="C216" s="62" t="s">
        <v>266</v>
      </c>
      <c r="D216" s="23" t="s">
        <v>266</v>
      </c>
      <c r="E216" s="23" t="s">
        <v>105</v>
      </c>
      <c r="F216" s="23"/>
      <c r="G216" s="23" t="s">
        <v>148</v>
      </c>
      <c r="H216" s="23"/>
      <c r="I216" s="62"/>
      <c r="J216" s="23" t="s">
        <v>42</v>
      </c>
      <c r="K216" s="23" t="s">
        <v>42</v>
      </c>
      <c r="L216" s="62" t="s">
        <v>42</v>
      </c>
      <c r="M216" s="63" t="s">
        <v>42</v>
      </c>
      <c r="N216" s="63" t="s">
        <v>42</v>
      </c>
      <c r="O216" s="5">
        <f t="shared" si="1903"/>
        <v>-1.5151572883421405</v>
      </c>
      <c r="P216" s="5">
        <f t="shared" si="1904"/>
        <v>0</v>
      </c>
      <c r="Q216" s="5">
        <f t="shared" si="1905"/>
        <v>425.11054820770448</v>
      </c>
      <c r="R216" s="5">
        <f t="shared" si="1906"/>
        <v>0</v>
      </c>
      <c r="S216" s="5">
        <f t="shared" si="1907"/>
        <v>-1.7999999999999999E-2</v>
      </c>
      <c r="T216" s="5">
        <f t="shared" si="1908"/>
        <v>0</v>
      </c>
      <c r="U216" s="41">
        <f t="shared" si="1877"/>
        <v>-1.5501572883421404</v>
      </c>
      <c r="V216" s="41">
        <f t="shared" si="1909"/>
        <v>0</v>
      </c>
      <c r="W216" s="41">
        <f t="shared" si="1879"/>
        <v>425.11054820770448</v>
      </c>
      <c r="X216" s="5">
        <f t="shared" si="1930"/>
        <v>0</v>
      </c>
      <c r="Y216" s="5">
        <f t="shared" si="1931"/>
        <v>-1.7999999999999999E-2</v>
      </c>
      <c r="Z216" s="41">
        <f t="shared" si="1932"/>
        <v>0</v>
      </c>
      <c r="AA216" s="5">
        <f t="shared" si="1883"/>
        <v>-3.0008176851968824</v>
      </c>
      <c r="AB216" s="5">
        <f t="shared" si="1910"/>
        <v>0</v>
      </c>
      <c r="AC216" s="5">
        <f t="shared" si="1885"/>
        <v>425.06958832701991</v>
      </c>
      <c r="AD216" s="5">
        <f t="shared" si="1911"/>
        <v>0</v>
      </c>
      <c r="AE216" s="5">
        <f t="shared" si="1912"/>
        <v>-3.5999999999999997E-2</v>
      </c>
      <c r="AF216" s="5">
        <f t="shared" si="1913"/>
        <v>0</v>
      </c>
      <c r="AG216" s="112">
        <v>0</v>
      </c>
      <c r="AH216" s="112">
        <v>0</v>
      </c>
      <c r="AI216" s="112">
        <v>425.12450000000001</v>
      </c>
      <c r="AJ216" s="40">
        <v>0</v>
      </c>
      <c r="AK216" s="40">
        <v>0</v>
      </c>
      <c r="AL216" s="40">
        <v>0</v>
      </c>
      <c r="AM216" s="5">
        <f t="shared" si="1914"/>
        <v>-18.769274952053038</v>
      </c>
      <c r="AN216" s="5">
        <f t="shared" si="1915"/>
        <v>0</v>
      </c>
      <c r="AO216" s="5">
        <f t="shared" si="1916"/>
        <v>1349.8614039786278</v>
      </c>
      <c r="AP216" s="5">
        <f t="shared" si="1917"/>
        <v>0</v>
      </c>
      <c r="AQ216" s="5">
        <f t="shared" si="1918"/>
        <v>-4.1007715597952646E-2</v>
      </c>
      <c r="AR216" s="5">
        <f t="shared" si="1919"/>
        <v>0</v>
      </c>
      <c r="AS216" s="5">
        <f t="shared" si="1920"/>
        <v>-18.769274952053038</v>
      </c>
      <c r="AT216" s="5">
        <f t="shared" si="1921"/>
        <v>-2.931465271818793</v>
      </c>
      <c r="AU216" s="5">
        <f t="shared" si="1922"/>
        <v>3344.3533140004329</v>
      </c>
      <c r="AV216" s="5">
        <f t="shared" si="1923"/>
        <v>3.6499999999999998E-4</v>
      </c>
      <c r="AW216" s="5">
        <f t="shared" si="1924"/>
        <v>-4.1007715597952646E-2</v>
      </c>
      <c r="AX216" s="5">
        <f t="shared" si="1925"/>
        <v>0</v>
      </c>
      <c r="AY216" s="5">
        <f t="shared" si="1926"/>
        <v>-1.3624795664002769</v>
      </c>
      <c r="AZ216" s="5">
        <f t="shared" si="1933"/>
        <v>0.11</v>
      </c>
      <c r="BA216" s="5">
        <f t="shared" si="1934"/>
        <v>11.032292589041642</v>
      </c>
      <c r="BB216" s="5">
        <f t="shared" si="1927"/>
        <v>0</v>
      </c>
      <c r="BC216" s="5">
        <f t="shared" si="1928"/>
        <v>-4.9451758145441373E-2</v>
      </c>
      <c r="BD216" s="5">
        <f t="shared" si="1929"/>
        <v>0</v>
      </c>
    </row>
    <row r="217" spans="1:56">
      <c r="A217" s="93" t="str">
        <f t="shared" si="1901"/>
        <v>PIPE.3345.SCS</v>
      </c>
      <c r="B217" s="63" t="str">
        <f t="shared" si="1902"/>
        <v>SCS__PIPE</v>
      </c>
      <c r="C217" s="62" t="s">
        <v>266</v>
      </c>
      <c r="D217" s="23" t="s">
        <v>266</v>
      </c>
      <c r="E217" s="23" t="s">
        <v>105</v>
      </c>
      <c r="F217" s="23"/>
      <c r="G217" s="23" t="s">
        <v>148</v>
      </c>
      <c r="H217" s="23"/>
      <c r="I217" s="62"/>
      <c r="J217" s="23" t="s">
        <v>42</v>
      </c>
      <c r="K217" s="23" t="s">
        <v>42</v>
      </c>
      <c r="L217" s="62" t="s">
        <v>42</v>
      </c>
      <c r="M217" s="63" t="s">
        <v>42</v>
      </c>
      <c r="N217" s="63" t="s">
        <v>42</v>
      </c>
      <c r="O217" s="5">
        <f t="shared" si="1903"/>
        <v>-1.524120804293982</v>
      </c>
      <c r="P217" s="5">
        <f t="shared" si="1904"/>
        <v>0</v>
      </c>
      <c r="Q217" s="5">
        <f t="shared" si="1905"/>
        <v>425.60846753388273</v>
      </c>
      <c r="R217" s="5">
        <f t="shared" si="1906"/>
        <v>0</v>
      </c>
      <c r="S217" s="5">
        <f t="shared" si="1907"/>
        <v>-1.7999999999999999E-2</v>
      </c>
      <c r="T217" s="5">
        <f t="shared" si="1908"/>
        <v>0</v>
      </c>
      <c r="U217" s="41">
        <f t="shared" si="1877"/>
        <v>-1.5591208042939819</v>
      </c>
      <c r="V217" s="41">
        <f t="shared" si="1909"/>
        <v>0</v>
      </c>
      <c r="W217" s="41">
        <f t="shared" si="1879"/>
        <v>425.60846753388273</v>
      </c>
      <c r="X217" s="5">
        <f t="shared" si="1930"/>
        <v>0</v>
      </c>
      <c r="Y217" s="5">
        <f t="shared" si="1931"/>
        <v>-1.7999999999999999E-2</v>
      </c>
      <c r="Z217" s="41">
        <f t="shared" si="1932"/>
        <v>0</v>
      </c>
      <c r="AA217" s="5">
        <f t="shared" si="1883"/>
        <v>-3.0187418129998096</v>
      </c>
      <c r="AB217" s="5">
        <f t="shared" si="1910"/>
        <v>0</v>
      </c>
      <c r="AC217" s="5">
        <f t="shared" si="1885"/>
        <v>425.56726565787039</v>
      </c>
      <c r="AD217" s="5">
        <f t="shared" si="1911"/>
        <v>0</v>
      </c>
      <c r="AE217" s="5">
        <f t="shared" si="1912"/>
        <v>-3.5999999999999997E-2</v>
      </c>
      <c r="AF217" s="5">
        <f t="shared" si="1913"/>
        <v>0</v>
      </c>
      <c r="AG217" s="112">
        <v>0</v>
      </c>
      <c r="AH217" s="112">
        <v>0</v>
      </c>
      <c r="AI217" s="112">
        <v>425.6225</v>
      </c>
      <c r="AJ217" s="40">
        <v>0</v>
      </c>
      <c r="AK217" s="40">
        <v>0</v>
      </c>
      <c r="AL217" s="40">
        <v>0</v>
      </c>
      <c r="AM217" s="5">
        <f t="shared" si="1914"/>
        <v>-18.789691071228937</v>
      </c>
      <c r="AN217" s="5">
        <f t="shared" si="1915"/>
        <v>0</v>
      </c>
      <c r="AO217" s="5">
        <f t="shared" si="1916"/>
        <v>1350.3589853107515</v>
      </c>
      <c r="AP217" s="5">
        <f t="shared" si="1917"/>
        <v>0</v>
      </c>
      <c r="AQ217" s="5">
        <f t="shared" si="1918"/>
        <v>-4.1007715597952646E-2</v>
      </c>
      <c r="AR217" s="5">
        <f t="shared" si="1919"/>
        <v>0</v>
      </c>
      <c r="AS217" s="5">
        <f t="shared" si="1920"/>
        <v>-18.789691071228937</v>
      </c>
      <c r="AT217" s="5">
        <f t="shared" si="1921"/>
        <v>-2.9316469501435352</v>
      </c>
      <c r="AU217" s="5">
        <f t="shared" si="1922"/>
        <v>3344.8508952993893</v>
      </c>
      <c r="AV217" s="5">
        <f t="shared" si="1923"/>
        <v>3.6499999999999998E-4</v>
      </c>
      <c r="AW217" s="5">
        <f t="shared" si="1924"/>
        <v>-4.1007715597952646E-2</v>
      </c>
      <c r="AX217" s="5">
        <f t="shared" si="1925"/>
        <v>0</v>
      </c>
      <c r="AY217" s="5">
        <f t="shared" si="1926"/>
        <v>-1.3870965057360991</v>
      </c>
      <c r="AZ217" s="5">
        <f t="shared" si="1933"/>
        <v>0.11</v>
      </c>
      <c r="BA217" s="5">
        <f t="shared" si="1934"/>
        <v>11.529683789504528</v>
      </c>
      <c r="BB217" s="5">
        <f t="shared" si="1927"/>
        <v>0</v>
      </c>
      <c r="BC217" s="5">
        <f t="shared" si="1928"/>
        <v>-4.9451758145441373E-2</v>
      </c>
      <c r="BD217" s="5">
        <f t="shared" si="1929"/>
        <v>0</v>
      </c>
    </row>
    <row r="218" spans="1:56">
      <c r="A218" s="63" t="str">
        <f t="shared" si="1510"/>
        <v>KBS.3346.SCS</v>
      </c>
      <c r="B218" s="63" t="str">
        <f t="shared" si="1733"/>
        <v>SCS__KBS</v>
      </c>
      <c r="C218" s="62" t="s">
        <v>266</v>
      </c>
      <c r="D218" s="23" t="s">
        <v>266</v>
      </c>
      <c r="E218" s="23" t="s">
        <v>105</v>
      </c>
      <c r="F218" s="23"/>
      <c r="G218" s="23" t="s">
        <v>484</v>
      </c>
      <c r="H218" s="23"/>
      <c r="I218" s="62" t="s">
        <v>487</v>
      </c>
      <c r="J218" s="23" t="s">
        <v>42</v>
      </c>
      <c r="K218" s="23" t="s">
        <v>42</v>
      </c>
      <c r="L218" s="62" t="s">
        <v>42</v>
      </c>
      <c r="M218" s="63" t="s">
        <v>42</v>
      </c>
      <c r="N218" s="63" t="s">
        <v>42</v>
      </c>
      <c r="O218" s="5">
        <f t="shared" ref="O218:O219" si="1935">U218+0.035</f>
        <v>-1.5435147569809482</v>
      </c>
      <c r="P218" s="5">
        <f t="shared" ref="P218:P219" si="1936">V218</f>
        <v>0</v>
      </c>
      <c r="Q218" s="5">
        <f t="shared" ref="Q218:Q219" si="1937">W218</f>
        <v>426.68579298359566</v>
      </c>
      <c r="R218" s="5">
        <f t="shared" ref="R218:R219" si="1938">AJ218</f>
        <v>0</v>
      </c>
      <c r="S218" s="5">
        <f t="shared" ref="S218:S219" si="1939">AK218-0.018</f>
        <v>-1.7999999999999999E-2</v>
      </c>
      <c r="T218" s="5">
        <f t="shared" ref="T218:T219" si="1940">AL218</f>
        <v>0</v>
      </c>
      <c r="U218" s="41">
        <f t="shared" si="1877"/>
        <v>-1.5785147569809481</v>
      </c>
      <c r="V218" s="41">
        <f t="shared" ref="V218:V219" si="1941">AH218</f>
        <v>0</v>
      </c>
      <c r="W218" s="41">
        <f t="shared" si="1879"/>
        <v>426.68579298359566</v>
      </c>
      <c r="X218" s="5">
        <f t="shared" ref="X218:X219" si="1942">R218</f>
        <v>0</v>
      </c>
      <c r="Y218" s="5">
        <f t="shared" ref="Y218:Y219" si="1943">S218</f>
        <v>-1.7999999999999999E-2</v>
      </c>
      <c r="Z218" s="41">
        <f t="shared" ref="Z218:Z219" si="1944">T218</f>
        <v>0</v>
      </c>
      <c r="AA218" s="5">
        <f t="shared" si="1883"/>
        <v>-3.0575234349027283</v>
      </c>
      <c r="AB218" s="5">
        <f t="shared" ref="AB218:AB219" si="1945">V218</f>
        <v>0</v>
      </c>
      <c r="AC218" s="5">
        <f t="shared" si="1885"/>
        <v>426.64406751327493</v>
      </c>
      <c r="AD218" s="5">
        <f t="shared" ref="AD218:AD219" si="1946">R218</f>
        <v>0</v>
      </c>
      <c r="AE218" s="5">
        <f t="shared" ref="AE218:AE219" si="1947">S218-0.018</f>
        <v>-3.5999999999999997E-2</v>
      </c>
      <c r="AF218" s="5">
        <f t="shared" ref="AF218:AF219" si="1948">T218</f>
        <v>0</v>
      </c>
      <c r="AG218" s="112">
        <v>0</v>
      </c>
      <c r="AH218" s="112">
        <v>0</v>
      </c>
      <c r="AI218" s="112">
        <v>426.7</v>
      </c>
      <c r="AJ218" s="40">
        <v>0</v>
      </c>
      <c r="AK218" s="40">
        <v>0</v>
      </c>
      <c r="AL218" s="40">
        <v>0</v>
      </c>
      <c r="AM218" s="5">
        <f t="shared" si="1511"/>
        <v>-18.833864501775182</v>
      </c>
      <c r="AN218" s="5">
        <f t="shared" si="1512"/>
        <v>0</v>
      </c>
      <c r="AO218" s="5">
        <f t="shared" si="1513"/>
        <v>1351.435579458067</v>
      </c>
      <c r="AP218" s="5">
        <f t="shared" si="1514"/>
        <v>0</v>
      </c>
      <c r="AQ218" s="5">
        <f t="shared" si="1515"/>
        <v>-4.1007715597952646E-2</v>
      </c>
      <c r="AR218" s="5">
        <f t="shared" si="1516"/>
        <v>0</v>
      </c>
      <c r="AS218" s="5">
        <f t="shared" ref="AS218:AS219" si="1949">AM218</f>
        <v>-18.833864501775182</v>
      </c>
      <c r="AT218" s="5">
        <f t="shared" ref="AT218:AT219" si="1950">AN218*COS(0.02092*PI()/180)-AO218*SIN(0.02092*PI()/180)-2.4386</f>
        <v>-2.9320400392899404</v>
      </c>
      <c r="AU218" s="5">
        <f t="shared" ref="AU218:AU219" si="1951">AN218*SIN(0.02092*PI()/180)+AO218*COS(0.02092*PI()/180)+1994.492</f>
        <v>3345.9274893749416</v>
      </c>
      <c r="AV218" s="5">
        <f t="shared" ref="AV218:AV219" si="1952">AP218+0.000365</f>
        <v>3.6499999999999998E-4</v>
      </c>
      <c r="AW218" s="5">
        <f t="shared" ref="AW218:AW219" si="1953">AQ218</f>
        <v>-4.1007715597952646E-2</v>
      </c>
      <c r="AX218" s="5">
        <f t="shared" ref="AX218:AX219" si="1954">AR218</f>
        <v>0</v>
      </c>
      <c r="AY218" s="5">
        <f t="shared" ref="AY218:AY219" si="1955">(AM218+17.5)*COS(-0.483808*PI()/180)+(AO218-1338.818)*SIN(-0.483808*PI()/180)</f>
        <v>-1.440359060222739</v>
      </c>
      <c r="AZ218" s="5">
        <f t="shared" ref="AZ218:AZ219" si="1956">AN218+0.11</f>
        <v>0.11</v>
      </c>
      <c r="BA218" s="5">
        <f t="shared" ref="BA218:BA219" si="1957">-(AM218+17.5)*SIN(-0.483808*PI()/180)+(AO218-1338.818)*COS(-0.483808*PI()/180)</f>
        <v>12.605866557574062</v>
      </c>
      <c r="BB218" s="5">
        <f t="shared" ref="BB218:BB219" si="1958">AP218</f>
        <v>0</v>
      </c>
      <c r="BC218" s="5">
        <f t="shared" ref="BC218:BC219" si="1959">AQ218-0.483808*PI()/180</f>
        <v>-4.9451758145441373E-2</v>
      </c>
      <c r="BD218" s="5">
        <f t="shared" ref="BD218:BD219" si="1960">AR218</f>
        <v>0</v>
      </c>
    </row>
    <row r="219" spans="1:56">
      <c r="A219" s="55" t="str">
        <f t="shared" si="1510"/>
        <v>LINc.3348.SCS</v>
      </c>
      <c r="B219" t="str">
        <f t="shared" si="1733"/>
        <v>SCS__LINc</v>
      </c>
      <c r="C219" s="43" t="s">
        <v>266</v>
      </c>
      <c r="D219" s="44" t="s">
        <v>266</v>
      </c>
      <c r="E219" s="44" t="s">
        <v>105</v>
      </c>
      <c r="F219" s="44"/>
      <c r="G219" s="44" t="s">
        <v>491</v>
      </c>
      <c r="H219" s="44"/>
      <c r="I219" s="43" t="s">
        <v>495</v>
      </c>
      <c r="J219" s="44" t="s">
        <v>42</v>
      </c>
      <c r="K219" s="44" t="s">
        <v>42</v>
      </c>
      <c r="L219" s="43" t="s">
        <v>42</v>
      </c>
      <c r="M219" s="35" t="s">
        <v>42</v>
      </c>
      <c r="N219" s="35" t="s">
        <v>42</v>
      </c>
      <c r="O219" s="5">
        <f t="shared" si="1935"/>
        <v>-1.6243120965734359</v>
      </c>
      <c r="P219" s="5">
        <f t="shared" si="1936"/>
        <v>-1.17E-2</v>
      </c>
      <c r="Q219" s="5">
        <f t="shared" si="1937"/>
        <v>428.92953918708764</v>
      </c>
      <c r="R219" s="5">
        <f t="shared" si="1938"/>
        <v>0</v>
      </c>
      <c r="S219" s="5">
        <f t="shared" si="1939"/>
        <v>-3.5999999999999997E-2</v>
      </c>
      <c r="T219" s="5">
        <f t="shared" si="1940"/>
        <v>0</v>
      </c>
      <c r="U219" s="41">
        <f t="shared" si="1877"/>
        <v>-1.6593120965734358</v>
      </c>
      <c r="V219" s="41">
        <f t="shared" si="1941"/>
        <v>-1.17E-2</v>
      </c>
      <c r="W219" s="41">
        <f t="shared" si="1879"/>
        <v>428.92953918708764</v>
      </c>
      <c r="X219" s="5">
        <f t="shared" si="1942"/>
        <v>0</v>
      </c>
      <c r="Y219" s="5">
        <f t="shared" si="1943"/>
        <v>-3.5999999999999997E-2</v>
      </c>
      <c r="Z219" s="41">
        <f t="shared" si="1944"/>
        <v>0</v>
      </c>
      <c r="AA219" s="5">
        <f t="shared" si="1883"/>
        <v>-3.178692936456482</v>
      </c>
      <c r="AB219" s="5">
        <f t="shared" si="1945"/>
        <v>-1.17E-2</v>
      </c>
      <c r="AC219" s="5">
        <f t="shared" si="1885"/>
        <v>428.88599596611709</v>
      </c>
      <c r="AD219" s="5">
        <f t="shared" si="1946"/>
        <v>0</v>
      </c>
      <c r="AE219" s="5">
        <f t="shared" si="1947"/>
        <v>-5.3999999999999992E-2</v>
      </c>
      <c r="AF219" s="5">
        <f t="shared" si="1948"/>
        <v>0</v>
      </c>
      <c r="AG219" s="38">
        <v>-4.0398999999999997E-2</v>
      </c>
      <c r="AH219" s="38">
        <v>-1.17E-2</v>
      </c>
      <c r="AI219" s="38">
        <v>428.94483700000001</v>
      </c>
      <c r="AJ219" s="38">
        <v>0</v>
      </c>
      <c r="AK219" s="38">
        <v>-1.7999999999999999E-2</v>
      </c>
      <c r="AL219" s="38">
        <v>0</v>
      </c>
      <c r="AM219" s="5">
        <f t="shared" si="1511"/>
        <v>-18.966259377194714</v>
      </c>
      <c r="AN219" s="5">
        <f t="shared" si="1512"/>
        <v>-1.17E-2</v>
      </c>
      <c r="AO219" s="5">
        <f t="shared" si="1513"/>
        <v>1353.6768730204394</v>
      </c>
      <c r="AP219" s="5">
        <f t="shared" si="1514"/>
        <v>0</v>
      </c>
      <c r="AQ219" s="5">
        <f t="shared" si="1515"/>
        <v>-5.9007715597952648E-2</v>
      </c>
      <c r="AR219" s="5">
        <f t="shared" si="1516"/>
        <v>0</v>
      </c>
      <c r="AS219" s="5">
        <f t="shared" si="1949"/>
        <v>-18.966259377194714</v>
      </c>
      <c r="AT219" s="5">
        <f t="shared" si="1950"/>
        <v>-2.9445583860512032</v>
      </c>
      <c r="AU219" s="5">
        <f t="shared" si="1951"/>
        <v>3348.1687785159784</v>
      </c>
      <c r="AV219" s="5">
        <f t="shared" si="1952"/>
        <v>3.6499999999999998E-4</v>
      </c>
      <c r="AW219" s="5">
        <f t="shared" si="1953"/>
        <v>-5.9007715597952648E-2</v>
      </c>
      <c r="AX219" s="5">
        <f t="shared" si="1954"/>
        <v>0</v>
      </c>
      <c r="AY219" s="5">
        <f t="shared" si="1955"/>
        <v>-1.5916745689683247</v>
      </c>
      <c r="AZ219" s="5">
        <f t="shared" si="1956"/>
        <v>9.8299999999999998E-2</v>
      </c>
      <c r="BA219" s="5">
        <f t="shared" si="1957"/>
        <v>14.845962281551634</v>
      </c>
      <c r="BB219" s="5">
        <f t="shared" si="1958"/>
        <v>0</v>
      </c>
      <c r="BC219" s="5">
        <f t="shared" si="1959"/>
        <v>-6.7451758145441368E-2</v>
      </c>
      <c r="BD219" s="5">
        <f t="shared" si="1960"/>
        <v>0</v>
      </c>
    </row>
    <row r="220" spans="1:56">
      <c r="A220" s="63" t="str">
        <f t="shared" ref="A220:A236" si="1961">IF( H220="", CONCATENATE(G220,".",ROUND(AU220,0),".",C220),CONCATENATE(G220,"-",H220,".",ROUND(AU220,0),".",C220))</f>
        <v>LINg.3348.SCS</v>
      </c>
      <c r="B220" s="35" t="str">
        <f t="shared" ref="B220:B236" si="1962">IF( H220&gt;0, CONCATENATE(D220,"_",F220,"_",G220,"-",H220),CONCATENATE(D220,"_",F220,"_",G220) )</f>
        <v>SCS__LINg</v>
      </c>
      <c r="C220" s="43" t="s">
        <v>266</v>
      </c>
      <c r="D220" s="44" t="s">
        <v>266</v>
      </c>
      <c r="E220" s="44" t="s">
        <v>105</v>
      </c>
      <c r="F220" s="44"/>
      <c r="G220" s="44" t="s">
        <v>492</v>
      </c>
      <c r="H220" s="44"/>
      <c r="I220" s="43" t="s">
        <v>495</v>
      </c>
      <c r="J220" s="48" t="s">
        <v>42</v>
      </c>
      <c r="K220" s="48" t="s">
        <v>42</v>
      </c>
      <c r="L220" s="47" t="s">
        <v>42</v>
      </c>
      <c r="M220" s="37" t="s">
        <v>42</v>
      </c>
      <c r="N220" s="37" t="s">
        <v>42</v>
      </c>
      <c r="O220" s="39">
        <f t="shared" ref="O220:O236" si="1963">U220+0.035</f>
        <v>-1.6458585241676456</v>
      </c>
      <c r="P220" s="39">
        <f t="shared" ref="P220:P236" si="1964">V220</f>
        <v>-0.54500000000000004</v>
      </c>
      <c r="Q220" s="39">
        <f t="shared" ref="Q220:Q236" si="1965">W220</f>
        <v>429.01381802513691</v>
      </c>
      <c r="R220" s="39">
        <f t="shared" ref="R220:R236" si="1966">AJ220</f>
        <v>0</v>
      </c>
      <c r="S220" s="39">
        <f t="shared" ref="S220:S236" si="1967">AK220-0.018</f>
        <v>-3.5999999999999997E-2</v>
      </c>
      <c r="T220" s="39">
        <f t="shared" ref="T220:T236" si="1968">AL220</f>
        <v>0</v>
      </c>
      <c r="U220" s="42">
        <f t="shared" ref="U220:U236" si="1969">AG220*COS(-0.018)+(AI220-339)*SIN(-0.018)</f>
        <v>-1.6808585241676455</v>
      </c>
      <c r="V220" s="42">
        <f t="shared" ref="V220:V236" si="1970">AH220</f>
        <v>-0.54500000000000004</v>
      </c>
      <c r="W220" s="42">
        <f t="shared" ref="W220:W236" si="1971">-AG220*SIN(-0.018)+(AI220-339)*COS(-0.018)+339</f>
        <v>429.01381802513691</v>
      </c>
      <c r="X220" s="39">
        <f t="shared" ref="X220:X236" si="1972">R220</f>
        <v>0</v>
      </c>
      <c r="Y220" s="39">
        <f t="shared" ref="Y220:Y236" si="1973">S220</f>
        <v>-3.5999999999999997E-2</v>
      </c>
      <c r="Z220" s="42">
        <f t="shared" ref="Z220:Z236" si="1974">T220</f>
        <v>0</v>
      </c>
      <c r="AA220" s="39">
        <f t="shared" ref="AA220:AA236" si="1975">U220*COS(-0.018)+(W220-344.5)*SIN(-0.018)</f>
        <v>-3.2017528107908482</v>
      </c>
      <c r="AB220" s="39">
        <f t="shared" ref="AB220:AB236" si="1976">V220</f>
        <v>-0.54500000000000004</v>
      </c>
      <c r="AC220" s="39">
        <f t="shared" ref="AC220:AC236" si="1977">-U220*SIN(-0.018)+(W220-344.5)*COS(0.018)+344.5</f>
        <v>428.96987333660928</v>
      </c>
      <c r="AD220" s="39">
        <f t="shared" ref="AD220:AD236" si="1978">R220</f>
        <v>0</v>
      </c>
      <c r="AE220" s="39">
        <f t="shared" ref="AE220:AE236" si="1979">S220-0.018</f>
        <v>-5.3999999999999992E-2</v>
      </c>
      <c r="AF220" s="39">
        <f t="shared" ref="AF220:AF236" si="1980">T220</f>
        <v>0</v>
      </c>
      <c r="AG220" s="38">
        <v>-6.0425E-2</v>
      </c>
      <c r="AH220" s="38">
        <v>-0.54500000000000004</v>
      </c>
      <c r="AI220" s="40">
        <v>429.02949000000001</v>
      </c>
      <c r="AJ220" s="38">
        <v>0</v>
      </c>
      <c r="AK220" s="38">
        <v>-1.7999999999999999E-2</v>
      </c>
      <c r="AL220" s="59">
        <v>0</v>
      </c>
      <c r="AM220" s="5">
        <f t="shared" ref="AM220:AM236" si="1981">O220*COS(-1.318245*PI()/180)+(Q220+115.9)*SIN(-1.318245*PI()/180)-4.8082</f>
        <v>-18.989738994651947</v>
      </c>
      <c r="AN220" s="5">
        <f t="shared" ref="AN220:AN236" si="1982">P220</f>
        <v>-0.54500000000000004</v>
      </c>
      <c r="AO220" s="5">
        <f t="shared" ref="AO220:AO236" si="1983">-O220*SIN(-1.318245*PI()/180)+(Q220+115.9)*COS(-1.318245*PI()/180)+809.0289</f>
        <v>1353.7606338624187</v>
      </c>
      <c r="AP220" s="5">
        <f t="shared" ref="AP220:AP236" si="1984">R220</f>
        <v>0</v>
      </c>
      <c r="AQ220" s="5">
        <f t="shared" ref="AQ220:AQ236" si="1985">S220-1.318245*PI()/180</f>
        <v>-5.9007715597952648E-2</v>
      </c>
      <c r="AR220" s="5">
        <f t="shared" ref="AR220:AR236" si="1986">T220</f>
        <v>0</v>
      </c>
      <c r="AS220" s="39">
        <f t="shared" ref="AS220:AS236" si="1987">AM220</f>
        <v>-18.989738994651947</v>
      </c>
      <c r="AT220" s="39">
        <f t="shared" ref="AT220:AT236" si="1988">AN220*COS(0.02092*PI()/180)-AO220*SIN(0.02092*PI()/180)-2.4386</f>
        <v>-3.4778889335019691</v>
      </c>
      <c r="AU220" s="39">
        <f t="shared" ref="AU220:AU236" si="1989">AN220*SIN(0.02092*PI()/180)+AO220*COS(0.02092*PI()/180)+1994.492</f>
        <v>3348.2523446323466</v>
      </c>
      <c r="AV220" s="39">
        <f t="shared" ref="AV220:AV236" si="1990">AP220+0.000365</f>
        <v>3.6499999999999998E-4</v>
      </c>
      <c r="AW220" s="39">
        <f t="shared" ref="AW220:AW236" si="1991">AQ220</f>
        <v>-5.9007715597952648E-2</v>
      </c>
      <c r="AX220" s="39">
        <f t="shared" ref="AX220:AX236" si="1992">AR220</f>
        <v>0</v>
      </c>
      <c r="AY220" s="39">
        <f t="shared" ref="AY220:AY236" si="1993">(AM220+17.5)*COS(-0.483808*PI()/180)+(AO220-1338.818)*SIN(-0.483808*PI()/180)</f>
        <v>-1.6158606210688502</v>
      </c>
      <c r="AZ220" s="39">
        <f t="shared" ref="AZ220:AZ236" si="1994">AN220+0.11</f>
        <v>-0.43500000000000005</v>
      </c>
      <c r="BA220" s="39">
        <f t="shared" ref="BA220:BA236" si="1995">-(AM220+17.5)*SIN(-0.483808*PI()/180)+(AO220-1338.818)*COS(-0.483808*PI()/180)</f>
        <v>14.929521876864216</v>
      </c>
      <c r="BB220" s="39">
        <f t="shared" ref="BB220:BB236" si="1996">AP220</f>
        <v>0</v>
      </c>
      <c r="BC220" s="39">
        <f t="shared" ref="BC220:BC236" si="1997">AQ220-0.483808*PI()/180</f>
        <v>-6.7451758145441368E-2</v>
      </c>
      <c r="BD220" s="39">
        <f t="shared" ref="BD220:BD236" si="1998">AR220</f>
        <v>0</v>
      </c>
    </row>
    <row r="221" spans="1:56">
      <c r="A221" s="93" t="str">
        <f t="shared" si="1961"/>
        <v>FLOOR1-1.3349.SCS</v>
      </c>
      <c r="B221" s="63" t="str">
        <f t="shared" si="1962"/>
        <v>SCS__FLOOR1-1</v>
      </c>
      <c r="C221" s="62" t="s">
        <v>266</v>
      </c>
      <c r="D221" s="23" t="s">
        <v>266</v>
      </c>
      <c r="E221" s="23" t="s">
        <v>105</v>
      </c>
      <c r="F221" s="23"/>
      <c r="G221" s="4" t="s">
        <v>501</v>
      </c>
      <c r="H221" s="23">
        <v>1</v>
      </c>
      <c r="I221" s="62"/>
      <c r="J221" s="23" t="s">
        <v>42</v>
      </c>
      <c r="K221" s="23" t="s">
        <v>42</v>
      </c>
      <c r="L221" s="62" t="s">
        <v>42</v>
      </c>
      <c r="M221" s="63" t="s">
        <v>42</v>
      </c>
      <c r="N221" s="63" t="s">
        <v>42</v>
      </c>
      <c r="O221" s="5">
        <f t="shared" si="1963"/>
        <v>-2.2546841731951619</v>
      </c>
      <c r="P221" s="5">
        <f t="shared" si="1964"/>
        <v>-1.3767</v>
      </c>
      <c r="Q221" s="5">
        <f t="shared" si="1965"/>
        <v>429.7621929886941</v>
      </c>
      <c r="R221" s="5">
        <f t="shared" si="1966"/>
        <v>0</v>
      </c>
      <c r="S221" s="5">
        <f t="shared" si="1967"/>
        <v>-3.5999999999999997E-2</v>
      </c>
      <c r="T221" s="5">
        <f t="shared" si="1968"/>
        <v>0</v>
      </c>
      <c r="U221" s="41">
        <f t="shared" si="1969"/>
        <v>-2.289684173195162</v>
      </c>
      <c r="V221" s="41">
        <f t="shared" si="1970"/>
        <v>-1.3767</v>
      </c>
      <c r="W221" s="41">
        <f t="shared" si="1971"/>
        <v>429.7621929886941</v>
      </c>
      <c r="X221" s="5">
        <f t="shared" si="1972"/>
        <v>0</v>
      </c>
      <c r="Y221" s="5">
        <f t="shared" si="1973"/>
        <v>-3.5999999999999997E-2</v>
      </c>
      <c r="Z221" s="41">
        <f t="shared" si="1974"/>
        <v>0</v>
      </c>
      <c r="AA221" s="5">
        <f t="shared" si="1975"/>
        <v>-3.8239498546615454</v>
      </c>
      <c r="AB221" s="5">
        <f t="shared" si="1976"/>
        <v>-1.3767</v>
      </c>
      <c r="AC221" s="5">
        <f t="shared" si="1977"/>
        <v>429.70716879678218</v>
      </c>
      <c r="AD221" s="5">
        <f t="shared" si="1978"/>
        <v>0</v>
      </c>
      <c r="AE221" s="5">
        <f t="shared" si="1979"/>
        <v>-5.3999999999999992E-2</v>
      </c>
      <c r="AF221" s="5">
        <f t="shared" si="1980"/>
        <v>0</v>
      </c>
      <c r="AG221" s="112">
        <v>-0.65568199999999999</v>
      </c>
      <c r="AH221" s="112">
        <v>-1.3767</v>
      </c>
      <c r="AI221" s="112">
        <v>429.788702</v>
      </c>
      <c r="AJ221" s="40">
        <v>0</v>
      </c>
      <c r="AK221" s="40">
        <v>-1.7999999999999999E-2</v>
      </c>
      <c r="AL221" s="40">
        <v>0</v>
      </c>
      <c r="AM221" s="5">
        <f t="shared" si="1981"/>
        <v>-19.615620387598952</v>
      </c>
      <c r="AN221" s="5">
        <f t="shared" si="1982"/>
        <v>-1.3767</v>
      </c>
      <c r="AO221" s="5">
        <f t="shared" si="1983"/>
        <v>1354.4948043051331</v>
      </c>
      <c r="AP221" s="5">
        <f t="shared" si="1984"/>
        <v>0</v>
      </c>
      <c r="AQ221" s="5">
        <f t="shared" si="1985"/>
        <v>-5.9007715597952648E-2</v>
      </c>
      <c r="AR221" s="5">
        <f t="shared" si="1986"/>
        <v>0</v>
      </c>
      <c r="AS221" s="5">
        <f t="shared" si="1987"/>
        <v>-19.615620387598952</v>
      </c>
      <c r="AT221" s="5">
        <f t="shared" si="1988"/>
        <v>-4.309856940483189</v>
      </c>
      <c r="AU221" s="5">
        <f t="shared" si="1989"/>
        <v>3348.9862113534309</v>
      </c>
      <c r="AV221" s="5">
        <f t="shared" si="1990"/>
        <v>3.6499999999999998E-4</v>
      </c>
      <c r="AW221" s="5">
        <f t="shared" si="1991"/>
        <v>-5.9007715597952648E-2</v>
      </c>
      <c r="AX221" s="5">
        <f t="shared" si="1992"/>
        <v>0</v>
      </c>
      <c r="AY221" s="5">
        <f t="shared" si="1993"/>
        <v>-2.2479189936810129</v>
      </c>
      <c r="AZ221" s="5">
        <f t="shared" si="1994"/>
        <v>-1.2666999999999999</v>
      </c>
      <c r="BA221" s="5">
        <f t="shared" si="1995"/>
        <v>15.658381239569868</v>
      </c>
      <c r="BB221" s="5">
        <f t="shared" si="1996"/>
        <v>0</v>
      </c>
      <c r="BC221" s="5">
        <f t="shared" si="1997"/>
        <v>-6.7451758145441368E-2</v>
      </c>
      <c r="BD221" s="5">
        <f t="shared" si="1998"/>
        <v>0</v>
      </c>
    </row>
    <row r="222" spans="1:56">
      <c r="A222" s="93" t="str">
        <f t="shared" si="1961"/>
        <v>FLOOR1-2.3349.SCS</v>
      </c>
      <c r="B222" s="63" t="str">
        <f t="shared" si="1962"/>
        <v>SCS__FLOOR1-2</v>
      </c>
      <c r="C222" s="62" t="s">
        <v>266</v>
      </c>
      <c r="D222" s="23" t="s">
        <v>266</v>
      </c>
      <c r="E222" s="23" t="s">
        <v>105</v>
      </c>
      <c r="F222" s="23"/>
      <c r="G222" s="4" t="s">
        <v>501</v>
      </c>
      <c r="H222" s="23">
        <v>2</v>
      </c>
      <c r="I222" s="62"/>
      <c r="J222" s="23" t="s">
        <v>42</v>
      </c>
      <c r="K222" s="23" t="s">
        <v>42</v>
      </c>
      <c r="L222" s="62" t="s">
        <v>42</v>
      </c>
      <c r="M222" s="63" t="s">
        <v>42</v>
      </c>
      <c r="N222" s="63" t="s">
        <v>42</v>
      </c>
      <c r="O222" s="5">
        <f t="shared" si="1963"/>
        <v>-2.1947233302630256</v>
      </c>
      <c r="P222" s="5">
        <f t="shared" si="1964"/>
        <v>-1.3767</v>
      </c>
      <c r="Q222" s="5">
        <f t="shared" si="1965"/>
        <v>429.76435257542948</v>
      </c>
      <c r="R222" s="5">
        <f t="shared" si="1966"/>
        <v>0</v>
      </c>
      <c r="S222" s="5">
        <f t="shared" si="1967"/>
        <v>-3.5999999999999997E-2</v>
      </c>
      <c r="T222" s="5">
        <f t="shared" si="1968"/>
        <v>0</v>
      </c>
      <c r="U222" s="41">
        <f t="shared" si="1969"/>
        <v>-2.2297233302630257</v>
      </c>
      <c r="V222" s="41">
        <f t="shared" si="1970"/>
        <v>-1.3767</v>
      </c>
      <c r="W222" s="41">
        <f t="shared" si="1971"/>
        <v>429.76435257542948</v>
      </c>
      <c r="X222" s="5">
        <f t="shared" si="1972"/>
        <v>0</v>
      </c>
      <c r="Y222" s="5">
        <f t="shared" si="1973"/>
        <v>-3.5999999999999997E-2</v>
      </c>
      <c r="Z222" s="41">
        <f t="shared" si="1974"/>
        <v>0</v>
      </c>
      <c r="AA222" s="5">
        <f t="shared" si="1975"/>
        <v>-3.7640375955858509</v>
      </c>
      <c r="AB222" s="5">
        <f t="shared" si="1976"/>
        <v>-1.3767</v>
      </c>
      <c r="AC222" s="5">
        <f t="shared" si="1977"/>
        <v>429.71040727056572</v>
      </c>
      <c r="AD222" s="5">
        <f t="shared" si="1978"/>
        <v>0</v>
      </c>
      <c r="AE222" s="5">
        <f t="shared" si="1979"/>
        <v>-5.3999999999999992E-2</v>
      </c>
      <c r="AF222" s="5">
        <f t="shared" si="1980"/>
        <v>0</v>
      </c>
      <c r="AG222" s="112">
        <v>-0.595692</v>
      </c>
      <c r="AH222" s="112">
        <v>-1.3767</v>
      </c>
      <c r="AI222" s="112">
        <v>429.789782</v>
      </c>
      <c r="AJ222" s="40">
        <v>0</v>
      </c>
      <c r="AK222" s="40">
        <v>-1.7999999999999999E-2</v>
      </c>
      <c r="AL222" s="40">
        <v>0</v>
      </c>
      <c r="AM222" s="5">
        <f t="shared" si="1981"/>
        <v>-19.555725097025906</v>
      </c>
      <c r="AN222" s="5">
        <f t="shared" si="1982"/>
        <v>-1.3767</v>
      </c>
      <c r="AO222" s="5">
        <f t="shared" si="1983"/>
        <v>1354.4983427606112</v>
      </c>
      <c r="AP222" s="5">
        <f t="shared" si="1984"/>
        <v>0</v>
      </c>
      <c r="AQ222" s="5">
        <f t="shared" si="1985"/>
        <v>-5.9007715597952648E-2</v>
      </c>
      <c r="AR222" s="5">
        <f t="shared" si="1986"/>
        <v>0</v>
      </c>
      <c r="AS222" s="5">
        <f t="shared" si="1987"/>
        <v>-19.555725097025906</v>
      </c>
      <c r="AT222" s="5">
        <f t="shared" si="1988"/>
        <v>-4.3098582324542134</v>
      </c>
      <c r="AU222" s="5">
        <f t="shared" si="1989"/>
        <v>3348.9897498086734</v>
      </c>
      <c r="AV222" s="5">
        <f t="shared" si="1990"/>
        <v>3.6499999999999998E-4</v>
      </c>
      <c r="AW222" s="5">
        <f t="shared" si="1991"/>
        <v>-5.9007715597952648E-2</v>
      </c>
      <c r="AX222" s="5">
        <f t="shared" si="1992"/>
        <v>0</v>
      </c>
      <c r="AY222" s="5">
        <f t="shared" si="1993"/>
        <v>-2.1880557169314683</v>
      </c>
      <c r="AZ222" s="5">
        <f t="shared" si="1994"/>
        <v>-1.2666999999999999</v>
      </c>
      <c r="BA222" s="5">
        <f t="shared" si="1995"/>
        <v>15.662425321271225</v>
      </c>
      <c r="BB222" s="5">
        <f t="shared" si="1996"/>
        <v>0</v>
      </c>
      <c r="BC222" s="5">
        <f t="shared" si="1997"/>
        <v>-6.7451758145441368E-2</v>
      </c>
      <c r="BD222" s="5">
        <f t="shared" si="1998"/>
        <v>0</v>
      </c>
    </row>
    <row r="223" spans="1:56">
      <c r="A223" s="93" t="str">
        <f t="shared" si="1961"/>
        <v>FLOOR1-3.3349.SCS</v>
      </c>
      <c r="B223" s="63" t="str">
        <f t="shared" si="1962"/>
        <v>SCS__FLOOR1-3</v>
      </c>
      <c r="C223" s="62" t="s">
        <v>266</v>
      </c>
      <c r="D223" s="23" t="s">
        <v>266</v>
      </c>
      <c r="E223" s="23" t="s">
        <v>105</v>
      </c>
      <c r="F223" s="23"/>
      <c r="G223" s="4" t="s">
        <v>501</v>
      </c>
      <c r="H223" s="23">
        <v>3</v>
      </c>
      <c r="I223" s="62"/>
      <c r="J223" s="23" t="s">
        <v>42</v>
      </c>
      <c r="K223" s="23" t="s">
        <v>42</v>
      </c>
      <c r="L223" s="62" t="s">
        <v>42</v>
      </c>
      <c r="M223" s="63" t="s">
        <v>42</v>
      </c>
      <c r="N223" s="63" t="s">
        <v>42</v>
      </c>
      <c r="O223" s="5">
        <f t="shared" si="1963"/>
        <v>-0.81561678196660525</v>
      </c>
      <c r="P223" s="5">
        <f t="shared" si="1964"/>
        <v>-1.3767</v>
      </c>
      <c r="Q223" s="5">
        <f t="shared" si="1965"/>
        <v>429.81401419779456</v>
      </c>
      <c r="R223" s="5">
        <f t="shared" si="1966"/>
        <v>0</v>
      </c>
      <c r="S223" s="5">
        <f t="shared" si="1967"/>
        <v>-3.5999999999999997E-2</v>
      </c>
      <c r="T223" s="5">
        <f t="shared" si="1968"/>
        <v>0</v>
      </c>
      <c r="U223" s="41">
        <f t="shared" si="1969"/>
        <v>-0.85061678196660528</v>
      </c>
      <c r="V223" s="41">
        <f t="shared" si="1970"/>
        <v>-1.3767</v>
      </c>
      <c r="W223" s="41">
        <f t="shared" si="1971"/>
        <v>429.81401419779456</v>
      </c>
      <c r="X223" s="5">
        <f t="shared" si="1972"/>
        <v>0</v>
      </c>
      <c r="Y223" s="5">
        <f t="shared" si="1973"/>
        <v>-3.5999999999999997E-2</v>
      </c>
      <c r="Z223" s="41">
        <f t="shared" si="1974"/>
        <v>0</v>
      </c>
      <c r="AA223" s="5">
        <f t="shared" si="1975"/>
        <v>-2.3860483174503644</v>
      </c>
      <c r="AB223" s="5">
        <f t="shared" si="1976"/>
        <v>-1.3767</v>
      </c>
      <c r="AC223" s="5">
        <f t="shared" si="1977"/>
        <v>429.78488342536468</v>
      </c>
      <c r="AD223" s="5">
        <f t="shared" si="1978"/>
        <v>0</v>
      </c>
      <c r="AE223" s="5">
        <f t="shared" si="1979"/>
        <v>-5.3999999999999992E-2</v>
      </c>
      <c r="AF223" s="5">
        <f t="shared" si="1980"/>
        <v>0</v>
      </c>
      <c r="AG223" s="112">
        <v>0.78408500000000003</v>
      </c>
      <c r="AH223" s="112">
        <v>-1.3767</v>
      </c>
      <c r="AI223" s="112">
        <v>429.81461300000001</v>
      </c>
      <c r="AJ223" s="40">
        <v>0</v>
      </c>
      <c r="AK223" s="40">
        <v>-1.7999999999999999E-2</v>
      </c>
      <c r="AL223" s="40">
        <v>0</v>
      </c>
      <c r="AM223" s="5">
        <f t="shared" si="1981"/>
        <v>-18.178126050764643</v>
      </c>
      <c r="AN223" s="5">
        <f t="shared" si="1982"/>
        <v>-1.3767</v>
      </c>
      <c r="AO223" s="5">
        <f t="shared" si="1983"/>
        <v>1354.5797185311455</v>
      </c>
      <c r="AP223" s="5">
        <f t="shared" si="1984"/>
        <v>0</v>
      </c>
      <c r="AQ223" s="5">
        <f t="shared" si="1985"/>
        <v>-5.9007715597952648E-2</v>
      </c>
      <c r="AR223" s="5">
        <f t="shared" si="1986"/>
        <v>0</v>
      </c>
      <c r="AS223" s="5">
        <f t="shared" si="1987"/>
        <v>-18.178126050764643</v>
      </c>
      <c r="AT223" s="5">
        <f t="shared" si="1988"/>
        <v>-4.3098879446092138</v>
      </c>
      <c r="AU223" s="5">
        <f t="shared" si="1989"/>
        <v>3349.0711255737833</v>
      </c>
      <c r="AV223" s="5">
        <f t="shared" si="1990"/>
        <v>3.6499999999999998E-4</v>
      </c>
      <c r="AW223" s="5">
        <f t="shared" si="1991"/>
        <v>-5.9007715597952648E-2</v>
      </c>
      <c r="AX223" s="5">
        <f t="shared" si="1992"/>
        <v>0</v>
      </c>
      <c r="AY223" s="5">
        <f t="shared" si="1993"/>
        <v>-0.8111929153648193</v>
      </c>
      <c r="AZ223" s="5">
        <f t="shared" si="1994"/>
        <v>-1.2666999999999999</v>
      </c>
      <c r="BA223" s="5">
        <f t="shared" si="1995"/>
        <v>15.755430557425113</v>
      </c>
      <c r="BB223" s="5">
        <f t="shared" si="1996"/>
        <v>0</v>
      </c>
      <c r="BC223" s="5">
        <f t="shared" si="1997"/>
        <v>-6.7451758145441368E-2</v>
      </c>
      <c r="BD223" s="5">
        <f t="shared" si="1998"/>
        <v>0</v>
      </c>
    </row>
    <row r="224" spans="1:56">
      <c r="A224" s="93" t="str">
        <f t="shared" si="1961"/>
        <v>FLOOR1-4.3349.SCS</v>
      </c>
      <c r="B224" s="63" t="str">
        <f t="shared" si="1962"/>
        <v>SCS__FLOOR1-4</v>
      </c>
      <c r="C224" s="62" t="s">
        <v>266</v>
      </c>
      <c r="D224" s="23" t="s">
        <v>266</v>
      </c>
      <c r="E224" s="23" t="s">
        <v>105</v>
      </c>
      <c r="F224" s="23"/>
      <c r="G224" s="4" t="s">
        <v>501</v>
      </c>
      <c r="H224" s="23">
        <v>4</v>
      </c>
      <c r="I224" s="62"/>
      <c r="J224" s="23" t="s">
        <v>42</v>
      </c>
      <c r="K224" s="23" t="s">
        <v>42</v>
      </c>
      <c r="L224" s="62" t="s">
        <v>42</v>
      </c>
      <c r="M224" s="63" t="s">
        <v>42</v>
      </c>
      <c r="N224" s="63" t="s">
        <v>42</v>
      </c>
      <c r="O224" s="5">
        <f t="shared" si="1963"/>
        <v>-0.75565592103544099</v>
      </c>
      <c r="P224" s="5">
        <f t="shared" si="1964"/>
        <v>-1.3767</v>
      </c>
      <c r="Q224" s="5">
        <f t="shared" si="1965"/>
        <v>429.81617278469196</v>
      </c>
      <c r="R224" s="5">
        <f t="shared" si="1966"/>
        <v>0</v>
      </c>
      <c r="S224" s="5">
        <f t="shared" si="1967"/>
        <v>-3.5999999999999997E-2</v>
      </c>
      <c r="T224" s="5">
        <f t="shared" si="1968"/>
        <v>0</v>
      </c>
      <c r="U224" s="41">
        <f t="shared" si="1969"/>
        <v>-0.79065592103544102</v>
      </c>
      <c r="V224" s="41">
        <f t="shared" si="1970"/>
        <v>-1.3767</v>
      </c>
      <c r="W224" s="41">
        <f t="shared" si="1971"/>
        <v>429.81617278469196</v>
      </c>
      <c r="X224" s="5">
        <f t="shared" si="1972"/>
        <v>0</v>
      </c>
      <c r="Y224" s="5">
        <f t="shared" si="1973"/>
        <v>-3.5999999999999997E-2</v>
      </c>
      <c r="Z224" s="41">
        <f t="shared" si="1974"/>
        <v>0</v>
      </c>
      <c r="AA224" s="5">
        <f t="shared" si="1975"/>
        <v>-2.3261360223824452</v>
      </c>
      <c r="AB224" s="5">
        <f t="shared" si="1976"/>
        <v>-1.3767</v>
      </c>
      <c r="AC224" s="5">
        <f t="shared" si="1977"/>
        <v>429.78812089979624</v>
      </c>
      <c r="AD224" s="5">
        <f t="shared" si="1978"/>
        <v>0</v>
      </c>
      <c r="AE224" s="5">
        <f t="shared" si="1979"/>
        <v>-5.3999999999999992E-2</v>
      </c>
      <c r="AF224" s="5">
        <f t="shared" si="1980"/>
        <v>0</v>
      </c>
      <c r="AG224" s="112">
        <v>0.84407500000000002</v>
      </c>
      <c r="AH224" s="112">
        <v>-1.3767</v>
      </c>
      <c r="AI224" s="112">
        <v>429.81569200000001</v>
      </c>
      <c r="AJ224" s="40">
        <v>0</v>
      </c>
      <c r="AK224" s="40">
        <v>-1.7999999999999999E-2</v>
      </c>
      <c r="AL224" s="40">
        <v>0</v>
      </c>
      <c r="AM224" s="5">
        <f t="shared" si="1981"/>
        <v>-18.11823071919537</v>
      </c>
      <c r="AN224" s="5">
        <f t="shared" si="1982"/>
        <v>-1.3767</v>
      </c>
      <c r="AO224" s="5">
        <f t="shared" si="1983"/>
        <v>1354.5832559874643</v>
      </c>
      <c r="AP224" s="5">
        <f t="shared" si="1984"/>
        <v>0</v>
      </c>
      <c r="AQ224" s="5">
        <f t="shared" si="1985"/>
        <v>-5.9007715597952648E-2</v>
      </c>
      <c r="AR224" s="5">
        <f t="shared" si="1986"/>
        <v>0</v>
      </c>
      <c r="AS224" s="5">
        <f t="shared" si="1987"/>
        <v>-18.11823071919537</v>
      </c>
      <c r="AT224" s="5">
        <f t="shared" si="1988"/>
        <v>-4.3098892362154224</v>
      </c>
      <c r="AU224" s="5">
        <f t="shared" si="1989"/>
        <v>3349.0746630298663</v>
      </c>
      <c r="AV224" s="5">
        <f t="shared" si="1990"/>
        <v>3.6499999999999998E-4</v>
      </c>
      <c r="AW224" s="5">
        <f t="shared" si="1991"/>
        <v>-5.9007715597952648E-2</v>
      </c>
      <c r="AX224" s="5">
        <f t="shared" si="1992"/>
        <v>0</v>
      </c>
      <c r="AY224" s="5">
        <f t="shared" si="1993"/>
        <v>-0.75132958918366621</v>
      </c>
      <c r="AZ224" s="5">
        <f t="shared" si="1994"/>
        <v>-1.2666999999999999</v>
      </c>
      <c r="BA224" s="5">
        <f t="shared" si="1995"/>
        <v>15.759473640348977</v>
      </c>
      <c r="BB224" s="5">
        <f t="shared" si="1996"/>
        <v>0</v>
      </c>
      <c r="BC224" s="5">
        <f t="shared" si="1997"/>
        <v>-6.7451758145441368E-2</v>
      </c>
      <c r="BD224" s="5">
        <f t="shared" si="1998"/>
        <v>0</v>
      </c>
    </row>
    <row r="225" spans="1:56">
      <c r="A225" s="93" t="str">
        <f t="shared" si="1961"/>
        <v>SAMPLE_1_0.3349.SCS</v>
      </c>
      <c r="B225" s="63" t="str">
        <f t="shared" si="1962"/>
        <v>SCS__SAMPLE_1_0</v>
      </c>
      <c r="C225" s="62" t="s">
        <v>266</v>
      </c>
      <c r="D225" s="23" t="s">
        <v>266</v>
      </c>
      <c r="E225" s="23" t="s">
        <v>105</v>
      </c>
      <c r="F225" s="23"/>
      <c r="G225" s="4" t="s">
        <v>502</v>
      </c>
      <c r="H225" s="23"/>
      <c r="I225" s="62"/>
      <c r="J225" s="23" t="s">
        <v>42</v>
      </c>
      <c r="K225" s="23" t="s">
        <v>42</v>
      </c>
      <c r="L225" s="62" t="s">
        <v>42</v>
      </c>
      <c r="M225" s="63" t="s">
        <v>42</v>
      </c>
      <c r="N225" s="63" t="s">
        <v>42</v>
      </c>
      <c r="O225" s="5">
        <f t="shared" si="1963"/>
        <v>-1.6640699805881674</v>
      </c>
      <c r="P225" s="5">
        <f t="shared" si="1964"/>
        <v>-1.1699999999999999E-2</v>
      </c>
      <c r="Q225" s="5">
        <f t="shared" si="1965"/>
        <v>430.0336234406393</v>
      </c>
      <c r="R225" s="5">
        <f t="shared" si="1966"/>
        <v>0</v>
      </c>
      <c r="S225" s="5">
        <f t="shared" si="1967"/>
        <v>-3.5999999999999997E-2</v>
      </c>
      <c r="T225" s="5">
        <f t="shared" si="1968"/>
        <v>0</v>
      </c>
      <c r="U225" s="41">
        <f t="shared" si="1969"/>
        <v>-1.6990699805881673</v>
      </c>
      <c r="V225" s="41">
        <f t="shared" si="1970"/>
        <v>-1.1699999999999999E-2</v>
      </c>
      <c r="W225" s="41">
        <f t="shared" si="1971"/>
        <v>430.0336234406393</v>
      </c>
      <c r="X225" s="5">
        <f t="shared" si="1972"/>
        <v>0</v>
      </c>
      <c r="Y225" s="5">
        <f t="shared" si="1973"/>
        <v>-3.5999999999999997E-2</v>
      </c>
      <c r="Z225" s="41">
        <f t="shared" si="1974"/>
        <v>0</v>
      </c>
      <c r="AA225" s="5">
        <f t="shared" si="1975"/>
        <v>-3.2383168232793231</v>
      </c>
      <c r="AB225" s="5">
        <f t="shared" si="1976"/>
        <v>-1.1699999999999999E-2</v>
      </c>
      <c r="AC225" s="5">
        <f t="shared" si="1977"/>
        <v>429.98918575958061</v>
      </c>
      <c r="AD225" s="5">
        <f t="shared" si="1978"/>
        <v>0</v>
      </c>
      <c r="AE225" s="5">
        <f t="shared" si="1979"/>
        <v>-5.3999999999999992E-2</v>
      </c>
      <c r="AF225" s="5">
        <f t="shared" si="1980"/>
        <v>0</v>
      </c>
      <c r="AG225" s="112">
        <v>-6.0277999999999998E-2</v>
      </c>
      <c r="AH225" s="112">
        <v>-1.1699999999999999E-2</v>
      </c>
      <c r="AI225" s="112">
        <v>430.04945800000002</v>
      </c>
      <c r="AJ225" s="40">
        <v>0</v>
      </c>
      <c r="AK225" s="40">
        <v>-1.7999999999999999E-2</v>
      </c>
      <c r="AL225" s="40">
        <v>0</v>
      </c>
      <c r="AM225" s="5">
        <f t="shared" si="1981"/>
        <v>-19.031406954065162</v>
      </c>
      <c r="AN225" s="5">
        <f t="shared" si="1982"/>
        <v>-1.1699999999999999E-2</v>
      </c>
      <c r="AO225" s="5">
        <f t="shared" si="1983"/>
        <v>1354.7797504032476</v>
      </c>
      <c r="AP225" s="5">
        <f t="shared" si="1984"/>
        <v>0</v>
      </c>
      <c r="AQ225" s="5">
        <f t="shared" si="1985"/>
        <v>-5.9007715597952648E-2</v>
      </c>
      <c r="AR225" s="5">
        <f t="shared" si="1986"/>
        <v>0</v>
      </c>
      <c r="AS225" s="5">
        <f t="shared" si="1987"/>
        <v>-19.031406954065162</v>
      </c>
      <c r="AT225" s="5">
        <f t="shared" si="1988"/>
        <v>-2.944961071808021</v>
      </c>
      <c r="AU225" s="5">
        <f t="shared" si="1989"/>
        <v>3349.2716558252714</v>
      </c>
      <c r="AV225" s="5">
        <f t="shared" si="1990"/>
        <v>3.6499999999999998E-4</v>
      </c>
      <c r="AW225" s="5">
        <f t="shared" si="1991"/>
        <v>-5.9007715597952648E-2</v>
      </c>
      <c r="AX225" s="5">
        <f t="shared" si="1992"/>
        <v>0</v>
      </c>
      <c r="AY225" s="5">
        <f t="shared" si="1993"/>
        <v>-1.6661324561572235</v>
      </c>
      <c r="AZ225" s="5">
        <f t="shared" si="1994"/>
        <v>9.8299999999999998E-2</v>
      </c>
      <c r="BA225" s="5">
        <f t="shared" si="1995"/>
        <v>15.948250243618382</v>
      </c>
      <c r="BB225" s="5">
        <f t="shared" si="1996"/>
        <v>0</v>
      </c>
      <c r="BC225" s="5">
        <f t="shared" si="1997"/>
        <v>-6.7451758145441368E-2</v>
      </c>
      <c r="BD225" s="5">
        <f t="shared" si="1998"/>
        <v>0</v>
      </c>
    </row>
    <row r="226" spans="1:56">
      <c r="A226" s="93" t="str">
        <f t="shared" si="1961"/>
        <v>SAMPLE_1_5.3350.SCS</v>
      </c>
      <c r="B226" s="63" t="str">
        <f t="shared" si="1962"/>
        <v>SCS__SAMPLE_1_5</v>
      </c>
      <c r="C226" s="62" t="s">
        <v>266</v>
      </c>
      <c r="D226" s="23" t="s">
        <v>266</v>
      </c>
      <c r="E226" s="23" t="s">
        <v>105</v>
      </c>
      <c r="F226" s="23"/>
      <c r="G226" s="4" t="s">
        <v>503</v>
      </c>
      <c r="H226" s="23"/>
      <c r="I226" s="62"/>
      <c r="J226" s="23" t="s">
        <v>42</v>
      </c>
      <c r="K226" s="23" t="s">
        <v>42</v>
      </c>
      <c r="L226" s="62" t="s">
        <v>42</v>
      </c>
      <c r="M226" s="63" t="s">
        <v>42</v>
      </c>
      <c r="N226" s="63" t="s">
        <v>42</v>
      </c>
      <c r="O226" s="5">
        <f t="shared" si="1963"/>
        <v>-1.6820625793621189</v>
      </c>
      <c r="P226" s="5">
        <f t="shared" si="1964"/>
        <v>-1.1699999999999999E-2</v>
      </c>
      <c r="Q226" s="5">
        <f t="shared" si="1965"/>
        <v>430.53329953669186</v>
      </c>
      <c r="R226" s="5">
        <f t="shared" si="1966"/>
        <v>0</v>
      </c>
      <c r="S226" s="5">
        <f t="shared" si="1967"/>
        <v>-3.5999999999999997E-2</v>
      </c>
      <c r="T226" s="5">
        <f t="shared" si="1968"/>
        <v>0</v>
      </c>
      <c r="U226" s="41">
        <f t="shared" si="1969"/>
        <v>-1.7170625793621188</v>
      </c>
      <c r="V226" s="41">
        <f t="shared" si="1970"/>
        <v>-1.1699999999999999E-2</v>
      </c>
      <c r="W226" s="41">
        <f t="shared" si="1971"/>
        <v>430.53329953669186</v>
      </c>
      <c r="X226" s="5">
        <f t="shared" si="1972"/>
        <v>0</v>
      </c>
      <c r="Y226" s="5">
        <f t="shared" si="1973"/>
        <v>-3.5999999999999997E-2</v>
      </c>
      <c r="Z226" s="41">
        <f t="shared" si="1974"/>
        <v>0</v>
      </c>
      <c r="AA226" s="5">
        <f t="shared" si="1975"/>
        <v>-3.2653001913826207</v>
      </c>
      <c r="AB226" s="5">
        <f t="shared" si="1976"/>
        <v>-1.1699999999999999E-2</v>
      </c>
      <c r="AC226" s="5">
        <f t="shared" si="1977"/>
        <v>430.48845706100178</v>
      </c>
      <c r="AD226" s="5">
        <f t="shared" si="1978"/>
        <v>0</v>
      </c>
      <c r="AE226" s="5">
        <f t="shared" si="1979"/>
        <v>-5.3999999999999992E-2</v>
      </c>
      <c r="AF226" s="5">
        <f t="shared" si="1980"/>
        <v>0</v>
      </c>
      <c r="AG226" s="112">
        <v>-6.9274000000000002E-2</v>
      </c>
      <c r="AH226" s="112">
        <v>-1.1699999999999999E-2</v>
      </c>
      <c r="AI226" s="112">
        <v>430.54937699999999</v>
      </c>
      <c r="AJ226" s="40">
        <v>0</v>
      </c>
      <c r="AK226" s="40">
        <v>-1.7999999999999999E-2</v>
      </c>
      <c r="AL226" s="40">
        <v>0</v>
      </c>
      <c r="AM226" s="5">
        <f t="shared" si="1981"/>
        <v>-19.060890182069336</v>
      </c>
      <c r="AN226" s="5">
        <f t="shared" si="1982"/>
        <v>-1.1699999999999999E-2</v>
      </c>
      <c r="AO226" s="5">
        <f t="shared" si="1983"/>
        <v>1355.2788803200463</v>
      </c>
      <c r="AP226" s="5">
        <f t="shared" si="1984"/>
        <v>0</v>
      </c>
      <c r="AQ226" s="5">
        <f t="shared" si="1985"/>
        <v>-5.9007715597952648E-2</v>
      </c>
      <c r="AR226" s="5">
        <f t="shared" si="1986"/>
        <v>0</v>
      </c>
      <c r="AS226" s="5">
        <f t="shared" si="1987"/>
        <v>-19.060890182069336</v>
      </c>
      <c r="AT226" s="5">
        <f t="shared" si="1988"/>
        <v>-2.9451433155564466</v>
      </c>
      <c r="AU226" s="5">
        <f t="shared" si="1989"/>
        <v>3349.7707857087994</v>
      </c>
      <c r="AV226" s="5">
        <f t="shared" si="1990"/>
        <v>3.6499999999999998E-4</v>
      </c>
      <c r="AW226" s="5">
        <f t="shared" si="1991"/>
        <v>-5.9007715597952648E-2</v>
      </c>
      <c r="AX226" s="5">
        <f t="shared" si="1992"/>
        <v>0</v>
      </c>
      <c r="AY226" s="5">
        <f t="shared" si="1993"/>
        <v>-1.6998292572318954</v>
      </c>
      <c r="AZ226" s="5">
        <f t="shared" si="1994"/>
        <v>9.8299999999999998E-2</v>
      </c>
      <c r="BA226" s="5">
        <f t="shared" si="1995"/>
        <v>16.447113411405223</v>
      </c>
      <c r="BB226" s="5">
        <f t="shared" si="1996"/>
        <v>0</v>
      </c>
      <c r="BC226" s="5">
        <f t="shared" si="1997"/>
        <v>-6.7451758145441368E-2</v>
      </c>
      <c r="BD226" s="5">
        <f t="shared" si="1998"/>
        <v>0</v>
      </c>
    </row>
    <row r="227" spans="1:56">
      <c r="A227" s="93" t="str">
        <f t="shared" si="1961"/>
        <v>FLOOR1-5.3350.SCS</v>
      </c>
      <c r="B227" s="63" t="str">
        <f t="shared" si="1962"/>
        <v>SCS__FLOOR1-5</v>
      </c>
      <c r="C227" s="62" t="s">
        <v>266</v>
      </c>
      <c r="D227" s="23" t="s">
        <v>266</v>
      </c>
      <c r="E227" s="23" t="s">
        <v>105</v>
      </c>
      <c r="F227" s="23"/>
      <c r="G227" s="4" t="s">
        <v>501</v>
      </c>
      <c r="H227" s="23">
        <v>5</v>
      </c>
      <c r="I227" s="62"/>
      <c r="J227" s="23" t="s">
        <v>42</v>
      </c>
      <c r="K227" s="23" t="s">
        <v>42</v>
      </c>
      <c r="L227" s="62" t="s">
        <v>42</v>
      </c>
      <c r="M227" s="63" t="s">
        <v>42</v>
      </c>
      <c r="N227" s="63" t="s">
        <v>42</v>
      </c>
      <c r="O227" s="5">
        <f t="shared" si="1963"/>
        <v>-1.5519527144192018</v>
      </c>
      <c r="P227" s="5">
        <f t="shared" si="1964"/>
        <v>-1.3767</v>
      </c>
      <c r="Q227" s="5">
        <f t="shared" si="1965"/>
        <v>431.08834130213438</v>
      </c>
      <c r="R227" s="5">
        <f t="shared" si="1966"/>
        <v>0</v>
      </c>
      <c r="S227" s="5">
        <f t="shared" si="1967"/>
        <v>-3.5999999999999997E-2</v>
      </c>
      <c r="T227" s="5">
        <f t="shared" si="1968"/>
        <v>0</v>
      </c>
      <c r="U227" s="41">
        <f t="shared" si="1969"/>
        <v>-1.5869527144192017</v>
      </c>
      <c r="V227" s="41">
        <f t="shared" si="1970"/>
        <v>-1.3767</v>
      </c>
      <c r="W227" s="41">
        <f t="shared" si="1971"/>
        <v>431.08834130213438</v>
      </c>
      <c r="X227" s="5">
        <f t="shared" si="1972"/>
        <v>0</v>
      </c>
      <c r="Y227" s="5">
        <f t="shared" si="1973"/>
        <v>-3.5999999999999997E-2</v>
      </c>
      <c r="Z227" s="41">
        <f t="shared" si="1974"/>
        <v>0</v>
      </c>
      <c r="AA227" s="5">
        <f t="shared" si="1975"/>
        <v>-3.1452016159548393</v>
      </c>
      <c r="AB227" s="5">
        <f t="shared" si="1976"/>
        <v>-1.3767</v>
      </c>
      <c r="AC227" s="5">
        <f t="shared" si="1977"/>
        <v>431.04575076321026</v>
      </c>
      <c r="AD227" s="5">
        <f t="shared" si="1978"/>
        <v>0</v>
      </c>
      <c r="AE227" s="5">
        <f t="shared" si="1979"/>
        <v>-5.3999999999999992E-2</v>
      </c>
      <c r="AF227" s="5">
        <f t="shared" si="1980"/>
        <v>0</v>
      </c>
      <c r="AG227" s="112">
        <v>7.0805000000000007E-2</v>
      </c>
      <c r="AH227" s="112">
        <v>-1.3767</v>
      </c>
      <c r="AI227" s="112">
        <v>431.10198700000001</v>
      </c>
      <c r="AJ227" s="40">
        <v>0</v>
      </c>
      <c r="AK227" s="40">
        <v>-1.7999999999999999E-2</v>
      </c>
      <c r="AL227" s="40">
        <v>0</v>
      </c>
      <c r="AM227" s="5">
        <f t="shared" si="1981"/>
        <v>-18.943583869208425</v>
      </c>
      <c r="AN227" s="5">
        <f t="shared" si="1982"/>
        <v>-1.3767</v>
      </c>
      <c r="AO227" s="5">
        <f t="shared" si="1983"/>
        <v>1355.8367684515779</v>
      </c>
      <c r="AP227" s="5">
        <f t="shared" si="1984"/>
        <v>0</v>
      </c>
      <c r="AQ227" s="5">
        <f t="shared" si="1985"/>
        <v>-5.9007715597952648E-2</v>
      </c>
      <c r="AR227" s="5">
        <f t="shared" si="1986"/>
        <v>0</v>
      </c>
      <c r="AS227" s="5">
        <f t="shared" si="1987"/>
        <v>-18.943583869208425</v>
      </c>
      <c r="AT227" s="5">
        <f t="shared" si="1988"/>
        <v>-4.3103469222856603</v>
      </c>
      <c r="AU227" s="5">
        <f t="shared" si="1989"/>
        <v>3350.3281754104241</v>
      </c>
      <c r="AV227" s="5">
        <f t="shared" si="1990"/>
        <v>3.6499999999999998E-4</v>
      </c>
      <c r="AW227" s="5">
        <f t="shared" si="1991"/>
        <v>-5.9007715597952648E-2</v>
      </c>
      <c r="AX227" s="5">
        <f t="shared" si="1992"/>
        <v>0</v>
      </c>
      <c r="AY227" s="5">
        <f t="shared" si="1993"/>
        <v>-1.5872379015627223</v>
      </c>
      <c r="AZ227" s="5">
        <f t="shared" si="1994"/>
        <v>-1.2666999999999999</v>
      </c>
      <c r="BA227" s="5">
        <f t="shared" si="1995"/>
        <v>17.005972181551535</v>
      </c>
      <c r="BB227" s="5">
        <f t="shared" si="1996"/>
        <v>0</v>
      </c>
      <c r="BC227" s="5">
        <f t="shared" si="1997"/>
        <v>-6.7451758145441368E-2</v>
      </c>
      <c r="BD227" s="5">
        <f t="shared" si="1998"/>
        <v>0</v>
      </c>
    </row>
    <row r="228" spans="1:56">
      <c r="A228" s="93" t="str">
        <f t="shared" si="1961"/>
        <v>FLOOR1-6.3350.SCS</v>
      </c>
      <c r="B228" s="63" t="str">
        <f t="shared" si="1962"/>
        <v>SCS__FLOOR1-6</v>
      </c>
      <c r="C228" s="62" t="s">
        <v>266</v>
      </c>
      <c r="D228" s="23" t="s">
        <v>266</v>
      </c>
      <c r="E228" s="23" t="s">
        <v>105</v>
      </c>
      <c r="F228" s="23"/>
      <c r="G228" s="4" t="s">
        <v>501</v>
      </c>
      <c r="H228" s="23">
        <v>6</v>
      </c>
      <c r="I228" s="62"/>
      <c r="J228" s="23" t="s">
        <v>42</v>
      </c>
      <c r="K228" s="23" t="s">
        <v>42</v>
      </c>
      <c r="L228" s="62" t="s">
        <v>42</v>
      </c>
      <c r="M228" s="63" t="s">
        <v>42</v>
      </c>
      <c r="N228" s="63" t="s">
        <v>42</v>
      </c>
      <c r="O228" s="5">
        <f t="shared" si="1963"/>
        <v>-1.4919918534880374</v>
      </c>
      <c r="P228" s="5">
        <f t="shared" si="1964"/>
        <v>-1.3767</v>
      </c>
      <c r="Q228" s="5">
        <f t="shared" si="1965"/>
        <v>431.09049988903178</v>
      </c>
      <c r="R228" s="5">
        <f t="shared" si="1966"/>
        <v>0</v>
      </c>
      <c r="S228" s="5">
        <f t="shared" si="1967"/>
        <v>-3.5999999999999997E-2</v>
      </c>
      <c r="T228" s="5">
        <f t="shared" si="1968"/>
        <v>0</v>
      </c>
      <c r="U228" s="41">
        <f t="shared" si="1969"/>
        <v>-1.5269918534880373</v>
      </c>
      <c r="V228" s="41">
        <f t="shared" si="1970"/>
        <v>-1.3767</v>
      </c>
      <c r="W228" s="41">
        <f t="shared" si="1971"/>
        <v>431.09049988903178</v>
      </c>
      <c r="X228" s="5">
        <f t="shared" si="1972"/>
        <v>0</v>
      </c>
      <c r="Y228" s="5">
        <f t="shared" si="1973"/>
        <v>-3.5999999999999997E-2</v>
      </c>
      <c r="Z228" s="41">
        <f t="shared" si="1974"/>
        <v>0</v>
      </c>
      <c r="AA228" s="5">
        <f t="shared" si="1975"/>
        <v>-3.0852893208869201</v>
      </c>
      <c r="AB228" s="5">
        <f t="shared" si="1976"/>
        <v>-1.3767</v>
      </c>
      <c r="AC228" s="5">
        <f t="shared" si="1977"/>
        <v>431.04898823764177</v>
      </c>
      <c r="AD228" s="5">
        <f t="shared" si="1978"/>
        <v>0</v>
      </c>
      <c r="AE228" s="5">
        <f t="shared" si="1979"/>
        <v>-5.3999999999999992E-2</v>
      </c>
      <c r="AF228" s="5">
        <f t="shared" si="1980"/>
        <v>0</v>
      </c>
      <c r="AG228" s="112">
        <v>0.13079499999999999</v>
      </c>
      <c r="AH228" s="112">
        <v>-1.3767</v>
      </c>
      <c r="AI228" s="112">
        <v>431.10306600000001</v>
      </c>
      <c r="AJ228" s="40">
        <v>0</v>
      </c>
      <c r="AK228" s="40">
        <v>-1.7999999999999999E-2</v>
      </c>
      <c r="AL228" s="40">
        <v>0</v>
      </c>
      <c r="AM228" s="5">
        <f t="shared" si="1981"/>
        <v>-18.883688537639152</v>
      </c>
      <c r="AN228" s="5">
        <f t="shared" si="1982"/>
        <v>-1.3767</v>
      </c>
      <c r="AO228" s="5">
        <f t="shared" si="1983"/>
        <v>1355.8403059078967</v>
      </c>
      <c r="AP228" s="5">
        <f t="shared" si="1984"/>
        <v>0</v>
      </c>
      <c r="AQ228" s="5">
        <f t="shared" si="1985"/>
        <v>-5.9007715597952648E-2</v>
      </c>
      <c r="AR228" s="5">
        <f t="shared" si="1986"/>
        <v>0</v>
      </c>
      <c r="AS228" s="5">
        <f t="shared" si="1987"/>
        <v>-18.883688537639152</v>
      </c>
      <c r="AT228" s="5">
        <f t="shared" si="1988"/>
        <v>-4.310348213891869</v>
      </c>
      <c r="AU228" s="5">
        <f t="shared" si="1989"/>
        <v>3350.3317128665071</v>
      </c>
      <c r="AV228" s="5">
        <f t="shared" si="1990"/>
        <v>3.6499999999999998E-4</v>
      </c>
      <c r="AW228" s="5">
        <f t="shared" si="1991"/>
        <v>-5.9007715597952648E-2</v>
      </c>
      <c r="AX228" s="5">
        <f t="shared" si="1992"/>
        <v>0</v>
      </c>
      <c r="AY228" s="5">
        <f t="shared" si="1993"/>
        <v>-1.5273745753815691</v>
      </c>
      <c r="AZ228" s="5">
        <f t="shared" si="1994"/>
        <v>-1.2666999999999999</v>
      </c>
      <c r="BA228" s="5">
        <f t="shared" si="1995"/>
        <v>17.010015264475403</v>
      </c>
      <c r="BB228" s="5">
        <f t="shared" si="1996"/>
        <v>0</v>
      </c>
      <c r="BC228" s="5">
        <f t="shared" si="1997"/>
        <v>-6.7451758145441368E-2</v>
      </c>
      <c r="BD228" s="5">
        <f t="shared" si="1998"/>
        <v>0</v>
      </c>
    </row>
    <row r="229" spans="1:56">
      <c r="A229" s="93" t="str">
        <f>IF( H229="", CONCATENATE(G229,".",ROUND(AU229,0),".",C229),CONCATENATE(G229,"-",H229,".",ROUND(AU229,0),".",C229))</f>
        <v>SAMPLE_2_0.3351.SCS</v>
      </c>
      <c r="B229" s="63" t="str">
        <f>IF( H229&gt;0, CONCATENATE(D229,"_",F229,"_",G229,"-",H229),CONCATENATE(D229,"_",F229,"_",G229) )</f>
        <v>SCS__SAMPLE_2_0</v>
      </c>
      <c r="C229" s="62" t="s">
        <v>266</v>
      </c>
      <c r="D229" s="23" t="s">
        <v>266</v>
      </c>
      <c r="E229" s="23" t="s">
        <v>105</v>
      </c>
      <c r="F229" s="23"/>
      <c r="G229" s="4" t="s">
        <v>504</v>
      </c>
      <c r="H229" s="23"/>
      <c r="I229" s="62"/>
      <c r="J229" s="23" t="s">
        <v>42</v>
      </c>
      <c r="K229" s="23" t="s">
        <v>42</v>
      </c>
      <c r="L229" s="62" t="s">
        <v>42</v>
      </c>
      <c r="M229" s="63" t="s">
        <v>42</v>
      </c>
      <c r="N229" s="63" t="s">
        <v>42</v>
      </c>
      <c r="O229" s="5">
        <f>U229+0.035</f>
        <v>-1.7360433751979876</v>
      </c>
      <c r="P229" s="5">
        <f>V229</f>
        <v>-1.1699999999999999E-2</v>
      </c>
      <c r="Q229" s="5">
        <f>W229</f>
        <v>432.03232777085259</v>
      </c>
      <c r="R229" s="5">
        <f>AJ229</f>
        <v>0</v>
      </c>
      <c r="S229" s="5">
        <f>AK229-0.018</f>
        <v>-3.5999999999999997E-2</v>
      </c>
      <c r="T229" s="5">
        <f>AL229</f>
        <v>0</v>
      </c>
      <c r="U229" s="41">
        <f>AG229*COS(-0.018)+(AI229-339)*SIN(-0.018)</f>
        <v>-1.7710433751979875</v>
      </c>
      <c r="V229" s="41">
        <f>AH229</f>
        <v>-1.1699999999999999E-2</v>
      </c>
      <c r="W229" s="41">
        <f>-AG229*SIN(-0.018)+(AI229-339)*COS(-0.018)+339</f>
        <v>432.03232777085259</v>
      </c>
      <c r="X229" s="5">
        <f>R229</f>
        <v>0</v>
      </c>
      <c r="Y229" s="5">
        <f>S229</f>
        <v>-3.5999999999999997E-2</v>
      </c>
      <c r="Z229" s="41">
        <f>T229</f>
        <v>0</v>
      </c>
      <c r="AA229" s="5">
        <f>U229*COS(-0.018)+(W229-344.5)*SIN(-0.018)</f>
        <v>-3.346253293748727</v>
      </c>
      <c r="AB229" s="5">
        <f>V229</f>
        <v>-1.1699999999999999E-2</v>
      </c>
      <c r="AC229" s="5">
        <f>-U229*SIN(-0.018)+(W229-344.5)*COS(0.018)+344.5</f>
        <v>431.98627085728867</v>
      </c>
      <c r="AD229" s="5">
        <f>R229</f>
        <v>0</v>
      </c>
      <c r="AE229" s="5">
        <f>S229-0.018</f>
        <v>-5.3999999999999992E-2</v>
      </c>
      <c r="AF229" s="5">
        <f>T229</f>
        <v>0</v>
      </c>
      <c r="AG229" s="112">
        <v>-9.6265000000000003E-2</v>
      </c>
      <c r="AH229" s="112">
        <v>-1.1699999999999999E-2</v>
      </c>
      <c r="AI229" s="112">
        <v>432.04913399999998</v>
      </c>
      <c r="AJ229" s="40">
        <v>0</v>
      </c>
      <c r="AK229" s="40">
        <v>-1.7999999999999999E-2</v>
      </c>
      <c r="AL229" s="40">
        <v>0</v>
      </c>
      <c r="AM229" s="5">
        <f>O229*COS(-1.318245*PI()/180)+(Q229+115.9)*SIN(-1.318245*PI()/180)-4.8082</f>
        <v>-19.149342863559767</v>
      </c>
      <c r="AN229" s="5">
        <f>P229</f>
        <v>-1.1699999999999999E-2</v>
      </c>
      <c r="AO229" s="5">
        <f>-O229*SIN(-1.318245*PI()/180)+(Q229+115.9)*COS(-1.318245*PI()/180)+809.0289</f>
        <v>1356.7762699474536</v>
      </c>
      <c r="AP229" s="5">
        <f>R229</f>
        <v>0</v>
      </c>
      <c r="AQ229" s="5">
        <f>S229-1.318245*PI()/180</f>
        <v>-5.9007715597952648E-2</v>
      </c>
      <c r="AR229" s="5">
        <f>T229</f>
        <v>0</v>
      </c>
      <c r="AS229" s="5">
        <f>AM229</f>
        <v>-19.149342863559767</v>
      </c>
      <c r="AT229" s="5">
        <f>AN229*COS(0.02092*PI()/180)-AO229*SIN(0.02092*PI()/180)-2.4386</f>
        <v>-2.945690046756817</v>
      </c>
      <c r="AU229" s="5">
        <f>AN229*SIN(0.02092*PI()/180)+AO229*COS(0.02092*PI()/180)+1994.492</f>
        <v>3351.2681752363947</v>
      </c>
      <c r="AV229" s="5">
        <f>AP229+0.000365</f>
        <v>3.6499999999999998E-4</v>
      </c>
      <c r="AW229" s="5">
        <f>AQ229</f>
        <v>-5.9007715597952648E-2</v>
      </c>
      <c r="AX229" s="5">
        <f>AR229</f>
        <v>0</v>
      </c>
      <c r="AY229" s="5">
        <f>(AM229+17.5)*COS(-0.483808*PI()/180)+(AO229-1338.818)*SIN(-0.483808*PI()/180)</f>
        <v>-1.8009226567884464</v>
      </c>
      <c r="AZ229" s="5">
        <f>AN229+0.11</f>
        <v>9.8299999999999998E-2</v>
      </c>
      <c r="BA229" s="5">
        <f>-(AM229+17.5)*SIN(-0.483808*PI()/180)+(AO229-1338.818)*COS(-0.483808*PI()/180)</f>
        <v>17.94370276647091</v>
      </c>
      <c r="BB229" s="5">
        <f>AP229</f>
        <v>0</v>
      </c>
      <c r="BC229" s="5">
        <f>AQ229-0.483808*PI()/180</f>
        <v>-6.7451758145441368E-2</v>
      </c>
      <c r="BD229" s="5">
        <f>AR229</f>
        <v>0</v>
      </c>
    </row>
    <row r="230" spans="1:56">
      <c r="A230" s="93" t="str">
        <f t="shared" si="1961"/>
        <v>PIPE.3352.SCS</v>
      </c>
      <c r="B230" s="63" t="str">
        <f t="shared" si="1962"/>
        <v>SCS__PIPE</v>
      </c>
      <c r="C230" s="62" t="s">
        <v>266</v>
      </c>
      <c r="D230" s="23" t="s">
        <v>266</v>
      </c>
      <c r="E230" s="23" t="s">
        <v>105</v>
      </c>
      <c r="F230" s="23"/>
      <c r="G230" s="4" t="s">
        <v>148</v>
      </c>
      <c r="H230" s="23"/>
      <c r="I230" s="62"/>
      <c r="J230" s="23" t="s">
        <v>42</v>
      </c>
      <c r="K230" s="23" t="s">
        <v>42</v>
      </c>
      <c r="L230" s="62" t="s">
        <v>42</v>
      </c>
      <c r="M230" s="63" t="s">
        <v>42</v>
      </c>
      <c r="N230" s="63" t="s">
        <v>42</v>
      </c>
      <c r="O230" s="5">
        <f t="shared" si="1963"/>
        <v>-1.752812196155868</v>
      </c>
      <c r="P230" s="5">
        <f t="shared" si="1964"/>
        <v>-1.1699999999999999E-2</v>
      </c>
      <c r="Q230" s="5">
        <f t="shared" si="1965"/>
        <v>432.49802538935165</v>
      </c>
      <c r="R230" s="5">
        <f t="shared" si="1966"/>
        <v>0</v>
      </c>
      <c r="S230" s="5">
        <f t="shared" si="1967"/>
        <v>-3.5999999999999997E-2</v>
      </c>
      <c r="T230" s="5">
        <f t="shared" si="1968"/>
        <v>0</v>
      </c>
      <c r="U230" s="41">
        <f t="shared" si="1969"/>
        <v>-1.7878121961558679</v>
      </c>
      <c r="V230" s="41">
        <f t="shared" si="1970"/>
        <v>-1.1699999999999999E-2</v>
      </c>
      <c r="W230" s="41">
        <f t="shared" si="1971"/>
        <v>432.49802538935165</v>
      </c>
      <c r="X230" s="5">
        <f t="shared" si="1972"/>
        <v>0</v>
      </c>
      <c r="Y230" s="5">
        <f t="shared" si="1973"/>
        <v>-3.5999999999999997E-2</v>
      </c>
      <c r="Z230" s="41">
        <f t="shared" si="1974"/>
        <v>0</v>
      </c>
      <c r="AA230" s="5">
        <f t="shared" si="1975"/>
        <v>-3.3714015027131889</v>
      </c>
      <c r="AB230" s="5">
        <f t="shared" si="1976"/>
        <v>-1.1699999999999999E-2</v>
      </c>
      <c r="AC230" s="5">
        <f t="shared" si="1977"/>
        <v>432.45159121233229</v>
      </c>
      <c r="AD230" s="5">
        <f t="shared" si="1978"/>
        <v>0</v>
      </c>
      <c r="AE230" s="5">
        <f t="shared" si="1979"/>
        <v>-5.3999999999999992E-2</v>
      </c>
      <c r="AF230" s="5">
        <f t="shared" si="1980"/>
        <v>0</v>
      </c>
      <c r="AG230" s="112">
        <v>-0.10464900000000001</v>
      </c>
      <c r="AH230" s="112">
        <v>-1.1699999999999999E-2</v>
      </c>
      <c r="AI230" s="112">
        <v>432.51505800000001</v>
      </c>
      <c r="AJ230" s="40">
        <v>0</v>
      </c>
      <c r="AK230" s="40">
        <v>-1.7999999999999999E-2</v>
      </c>
      <c r="AL230" s="40">
        <v>0</v>
      </c>
      <c r="AM230" s="5">
        <f t="shared" si="1981"/>
        <v>-19.17682093946225</v>
      </c>
      <c r="AN230" s="5">
        <f t="shared" si="1982"/>
        <v>-1.1699999999999999E-2</v>
      </c>
      <c r="AO230" s="5">
        <f t="shared" si="1983"/>
        <v>1357.2414585334882</v>
      </c>
      <c r="AP230" s="5">
        <f t="shared" si="1984"/>
        <v>0</v>
      </c>
      <c r="AQ230" s="5">
        <f t="shared" si="1985"/>
        <v>-5.9007715597952648E-2</v>
      </c>
      <c r="AR230" s="5">
        <f t="shared" si="1986"/>
        <v>0</v>
      </c>
      <c r="AS230" s="5">
        <f t="shared" si="1987"/>
        <v>-19.17682093946225</v>
      </c>
      <c r="AT230" s="5">
        <f t="shared" si="1988"/>
        <v>-2.9458598977490946</v>
      </c>
      <c r="AU230" s="5">
        <f t="shared" si="1989"/>
        <v>3351.7333637914207</v>
      </c>
      <c r="AV230" s="5">
        <f t="shared" si="1990"/>
        <v>3.6499999999999998E-4</v>
      </c>
      <c r="AW230" s="5">
        <f t="shared" si="1991"/>
        <v>-5.9007715597952648E-2</v>
      </c>
      <c r="AX230" s="5">
        <f t="shared" si="1992"/>
        <v>0</v>
      </c>
      <c r="AY230" s="5">
        <f t="shared" si="1993"/>
        <v>-1.8323277786113077</v>
      </c>
      <c r="AZ230" s="5">
        <f t="shared" si="1994"/>
        <v>9.8299999999999998E-2</v>
      </c>
      <c r="BA230" s="5">
        <f t="shared" si="1995"/>
        <v>18.408642744914893</v>
      </c>
      <c r="BB230" s="5">
        <f t="shared" si="1996"/>
        <v>0</v>
      </c>
      <c r="BC230" s="5">
        <f t="shared" si="1997"/>
        <v>-6.7451758145441368E-2</v>
      </c>
      <c r="BD230" s="5">
        <f t="shared" si="1998"/>
        <v>0</v>
      </c>
    </row>
    <row r="231" spans="1:56">
      <c r="A231" s="93" t="str">
        <f t="shared" si="1961"/>
        <v>PIPE.3352.SCS</v>
      </c>
      <c r="B231" s="63" t="str">
        <f t="shared" si="1962"/>
        <v>SCS__PIPE</v>
      </c>
      <c r="C231" s="62" t="s">
        <v>266</v>
      </c>
      <c r="D231" s="23" t="s">
        <v>266</v>
      </c>
      <c r="E231" s="23" t="s">
        <v>105</v>
      </c>
      <c r="F231" s="23"/>
      <c r="G231" s="4" t="s">
        <v>148</v>
      </c>
      <c r="H231" s="23"/>
      <c r="I231" s="62"/>
      <c r="J231" s="23" t="s">
        <v>42</v>
      </c>
      <c r="K231" s="23" t="s">
        <v>42</v>
      </c>
      <c r="L231" s="62" t="s">
        <v>42</v>
      </c>
      <c r="M231" s="63" t="s">
        <v>42</v>
      </c>
      <c r="N231" s="63" t="s">
        <v>42</v>
      </c>
      <c r="O231" s="5">
        <f t="shared" si="1963"/>
        <v>-1.7707338205426626</v>
      </c>
      <c r="P231" s="5">
        <f t="shared" si="1964"/>
        <v>-1.1699999999999999E-2</v>
      </c>
      <c r="Q231" s="5">
        <f t="shared" si="1965"/>
        <v>432.99570343919942</v>
      </c>
      <c r="R231" s="5">
        <f t="shared" si="1966"/>
        <v>0</v>
      </c>
      <c r="S231" s="5">
        <f t="shared" si="1967"/>
        <v>-3.5999999999999997E-2</v>
      </c>
      <c r="T231" s="5">
        <f t="shared" si="1968"/>
        <v>0</v>
      </c>
      <c r="U231" s="41">
        <f t="shared" si="1969"/>
        <v>-1.8057338205426625</v>
      </c>
      <c r="V231" s="41">
        <f t="shared" si="1970"/>
        <v>-1.1699999999999999E-2</v>
      </c>
      <c r="W231" s="41">
        <f t="shared" si="1971"/>
        <v>432.99570343919942</v>
      </c>
      <c r="X231" s="5">
        <f t="shared" si="1972"/>
        <v>0</v>
      </c>
      <c r="Y231" s="5">
        <f t="shared" si="1973"/>
        <v>-3.5999999999999997E-2</v>
      </c>
      <c r="Z231" s="41">
        <f t="shared" si="1974"/>
        <v>0</v>
      </c>
      <c r="AA231" s="5">
        <f t="shared" si="1975"/>
        <v>-3.3982779450372536</v>
      </c>
      <c r="AB231" s="5">
        <f t="shared" si="1976"/>
        <v>-1.1699999999999999E-2</v>
      </c>
      <c r="AC231" s="5">
        <f t="shared" si="1977"/>
        <v>432.94886606869335</v>
      </c>
      <c r="AD231" s="5">
        <f t="shared" si="1978"/>
        <v>0</v>
      </c>
      <c r="AE231" s="5">
        <f t="shared" si="1979"/>
        <v>-5.3999999999999992E-2</v>
      </c>
      <c r="AF231" s="5">
        <f t="shared" si="1980"/>
        <v>0</v>
      </c>
      <c r="AG231" s="112">
        <v>-0.11361</v>
      </c>
      <c r="AH231" s="112">
        <v>-1.1699999999999999E-2</v>
      </c>
      <c r="AI231" s="112">
        <v>433.01297799999998</v>
      </c>
      <c r="AJ231" s="40">
        <v>0</v>
      </c>
      <c r="AK231" s="40">
        <v>-1.7999999999999999E-2</v>
      </c>
      <c r="AL231" s="40">
        <v>0</v>
      </c>
      <c r="AM231" s="5">
        <f t="shared" si="1981"/>
        <v>-19.206187245440606</v>
      </c>
      <c r="AN231" s="5">
        <f t="shared" si="1982"/>
        <v>-1.1699999999999999E-2</v>
      </c>
      <c r="AO231" s="5">
        <f t="shared" si="1983"/>
        <v>1357.7385925657109</v>
      </c>
      <c r="AP231" s="5">
        <f t="shared" si="1984"/>
        <v>0</v>
      </c>
      <c r="AQ231" s="5">
        <f t="shared" si="1985"/>
        <v>-5.9007715597952648E-2</v>
      </c>
      <c r="AR231" s="5">
        <f t="shared" si="1986"/>
        <v>0</v>
      </c>
      <c r="AS231" s="5">
        <f t="shared" si="1987"/>
        <v>-19.206187245440606</v>
      </c>
      <c r="AT231" s="5">
        <f t="shared" si="1988"/>
        <v>-2.9460414127544126</v>
      </c>
      <c r="AU231" s="5">
        <f t="shared" si="1989"/>
        <v>3352.230497790506</v>
      </c>
      <c r="AV231" s="5">
        <f t="shared" si="1990"/>
        <v>3.6499999999999998E-4</v>
      </c>
      <c r="AW231" s="5">
        <f t="shared" si="1991"/>
        <v>-5.9007715597952648E-2</v>
      </c>
      <c r="AX231" s="5">
        <f t="shared" si="1992"/>
        <v>0</v>
      </c>
      <c r="AY231" s="5">
        <f t="shared" si="1993"/>
        <v>-1.8658908086945145</v>
      </c>
      <c r="AZ231" s="5">
        <f t="shared" si="1994"/>
        <v>9.8299999999999998E-2</v>
      </c>
      <c r="BA231" s="5">
        <f t="shared" si="1995"/>
        <v>18.905511086563283</v>
      </c>
      <c r="BB231" s="5">
        <f t="shared" si="1996"/>
        <v>0</v>
      </c>
      <c r="BC231" s="5">
        <f t="shared" si="1997"/>
        <v>-6.7451758145441368E-2</v>
      </c>
      <c r="BD231" s="5">
        <f t="shared" si="1998"/>
        <v>0</v>
      </c>
    </row>
    <row r="232" spans="1:56">
      <c r="A232" s="93" t="str">
        <f t="shared" si="1961"/>
        <v>PIPE.3353.SCS</v>
      </c>
      <c r="B232" s="63" t="str">
        <f t="shared" si="1962"/>
        <v>SCS__PIPE</v>
      </c>
      <c r="C232" s="62" t="s">
        <v>266</v>
      </c>
      <c r="D232" s="23" t="s">
        <v>266</v>
      </c>
      <c r="E232" s="23" t="s">
        <v>105</v>
      </c>
      <c r="F232" s="23"/>
      <c r="G232" s="4" t="s">
        <v>148</v>
      </c>
      <c r="H232" s="23"/>
      <c r="I232" s="62"/>
      <c r="J232" s="23" t="s">
        <v>42</v>
      </c>
      <c r="K232" s="23" t="s">
        <v>42</v>
      </c>
      <c r="L232" s="62" t="s">
        <v>42</v>
      </c>
      <c r="M232" s="63" t="s">
        <v>42</v>
      </c>
      <c r="N232" s="63" t="s">
        <v>42</v>
      </c>
      <c r="O232" s="5">
        <f t="shared" si="1963"/>
        <v>-1.7988394990218703</v>
      </c>
      <c r="P232" s="5">
        <f t="shared" si="1964"/>
        <v>-1.1699999999999999E-2</v>
      </c>
      <c r="Q232" s="5">
        <f t="shared" si="1965"/>
        <v>433.77619700084824</v>
      </c>
      <c r="R232" s="5">
        <f t="shared" si="1966"/>
        <v>0</v>
      </c>
      <c r="S232" s="5">
        <f t="shared" si="1967"/>
        <v>-3.5999999999999997E-2</v>
      </c>
      <c r="T232" s="5">
        <f t="shared" si="1968"/>
        <v>0</v>
      </c>
      <c r="U232" s="41">
        <f t="shared" si="1969"/>
        <v>-1.8338394990218703</v>
      </c>
      <c r="V232" s="41">
        <f t="shared" si="1970"/>
        <v>-1.1699999999999999E-2</v>
      </c>
      <c r="W232" s="41">
        <f t="shared" si="1971"/>
        <v>433.77619700084824</v>
      </c>
      <c r="X232" s="5">
        <f t="shared" si="1972"/>
        <v>0</v>
      </c>
      <c r="Y232" s="5">
        <f t="shared" si="1973"/>
        <v>-3.5999999999999997E-2</v>
      </c>
      <c r="Z232" s="41">
        <f t="shared" si="1974"/>
        <v>0</v>
      </c>
      <c r="AA232" s="5">
        <f t="shared" si="1975"/>
        <v>-3.440427196001707</v>
      </c>
      <c r="AB232" s="5">
        <f t="shared" si="1976"/>
        <v>-1.1699999999999999E-2</v>
      </c>
      <c r="AC232" s="5">
        <f t="shared" si="1977"/>
        <v>433.7287273189047</v>
      </c>
      <c r="AD232" s="5">
        <f t="shared" si="1978"/>
        <v>0</v>
      </c>
      <c r="AE232" s="5">
        <f t="shared" si="1979"/>
        <v>-5.3999999999999992E-2</v>
      </c>
      <c r="AF232" s="5">
        <f t="shared" si="1980"/>
        <v>0</v>
      </c>
      <c r="AG232" s="112">
        <v>-0.127663</v>
      </c>
      <c r="AH232" s="112">
        <v>-1.1699999999999999E-2</v>
      </c>
      <c r="AI232" s="112">
        <v>433.79385100000002</v>
      </c>
      <c r="AJ232" s="40">
        <v>0</v>
      </c>
      <c r="AK232" s="40">
        <v>-1.7999999999999999E-2</v>
      </c>
      <c r="AL232" s="40">
        <v>0</v>
      </c>
      <c r="AM232" s="5">
        <f t="shared" si="1981"/>
        <v>-19.252241274937738</v>
      </c>
      <c r="AN232" s="5">
        <f t="shared" si="1982"/>
        <v>-1.1699999999999999E-2</v>
      </c>
      <c r="AO232" s="5">
        <f t="shared" si="1983"/>
        <v>1358.518232966989</v>
      </c>
      <c r="AP232" s="5">
        <f t="shared" si="1984"/>
        <v>0</v>
      </c>
      <c r="AQ232" s="5">
        <f t="shared" si="1985"/>
        <v>-5.9007715597952648E-2</v>
      </c>
      <c r="AR232" s="5">
        <f t="shared" si="1986"/>
        <v>0</v>
      </c>
      <c r="AS232" s="5">
        <f t="shared" si="1987"/>
        <v>-19.252241274937738</v>
      </c>
      <c r="AT232" s="5">
        <f t="shared" si="1988"/>
        <v>-2.9463260772963902</v>
      </c>
      <c r="AU232" s="5">
        <f t="shared" si="1989"/>
        <v>3353.0101381398154</v>
      </c>
      <c r="AV232" s="5">
        <f t="shared" si="1990"/>
        <v>3.6499999999999998E-4</v>
      </c>
      <c r="AW232" s="5">
        <f t="shared" si="1991"/>
        <v>-5.9007715597952648E-2</v>
      </c>
      <c r="AX232" s="5">
        <f t="shared" si="1992"/>
        <v>0</v>
      </c>
      <c r="AY232" s="5">
        <f t="shared" si="1993"/>
        <v>-1.9185264348191766</v>
      </c>
      <c r="AZ232" s="5">
        <f t="shared" si="1994"/>
        <v>9.8299999999999998E-2</v>
      </c>
      <c r="BA232" s="5">
        <f t="shared" si="1995"/>
        <v>19.684734815540086</v>
      </c>
      <c r="BB232" s="5">
        <f t="shared" si="1996"/>
        <v>0</v>
      </c>
      <c r="BC232" s="5">
        <f t="shared" si="1997"/>
        <v>-6.7451758145441368E-2</v>
      </c>
      <c r="BD232" s="5">
        <f t="shared" si="1998"/>
        <v>0</v>
      </c>
    </row>
    <row r="233" spans="1:56">
      <c r="A233" s="93" t="str">
        <f t="shared" si="1961"/>
        <v>PIPE.3354.SCS</v>
      </c>
      <c r="B233" s="63" t="str">
        <f t="shared" si="1962"/>
        <v>SCS__PIPE</v>
      </c>
      <c r="C233" s="62" t="s">
        <v>266</v>
      </c>
      <c r="D233" s="23" t="s">
        <v>266</v>
      </c>
      <c r="E233" s="23" t="s">
        <v>105</v>
      </c>
      <c r="F233" s="23"/>
      <c r="G233" s="4" t="s">
        <v>148</v>
      </c>
      <c r="H233" s="23"/>
      <c r="I233" s="62"/>
      <c r="J233" s="23" t="s">
        <v>42</v>
      </c>
      <c r="K233" s="23" t="s">
        <v>42</v>
      </c>
      <c r="L233" s="62" t="s">
        <v>42</v>
      </c>
      <c r="M233" s="63" t="s">
        <v>42</v>
      </c>
      <c r="N233" s="63" t="s">
        <v>42</v>
      </c>
      <c r="O233" s="5">
        <f t="shared" si="1963"/>
        <v>-1.8460175876417517</v>
      </c>
      <c r="P233" s="5">
        <f t="shared" si="1964"/>
        <v>-1.1699999999999999E-2</v>
      </c>
      <c r="Q233" s="5">
        <f t="shared" si="1965"/>
        <v>435.08634807985374</v>
      </c>
      <c r="R233" s="5">
        <f t="shared" si="1966"/>
        <v>0</v>
      </c>
      <c r="S233" s="5">
        <f t="shared" si="1967"/>
        <v>-3.5999999999999997E-2</v>
      </c>
      <c r="T233" s="5">
        <f t="shared" si="1968"/>
        <v>0</v>
      </c>
      <c r="U233" s="41">
        <f t="shared" si="1969"/>
        <v>-1.8810175876417516</v>
      </c>
      <c r="V233" s="41">
        <f t="shared" si="1970"/>
        <v>-1.1699999999999999E-2</v>
      </c>
      <c r="W233" s="41">
        <f t="shared" si="1971"/>
        <v>435.08634807985374</v>
      </c>
      <c r="X233" s="5">
        <f t="shared" si="1972"/>
        <v>0</v>
      </c>
      <c r="Y233" s="5">
        <f t="shared" si="1973"/>
        <v>-3.5999999999999997E-2</v>
      </c>
      <c r="Z233" s="41">
        <f t="shared" si="1974"/>
        <v>0</v>
      </c>
      <c r="AA233" s="5">
        <f t="shared" si="1975"/>
        <v>-3.511179087953467</v>
      </c>
      <c r="AB233" s="5">
        <f t="shared" si="1976"/>
        <v>-1.1699999999999999E-2</v>
      </c>
      <c r="AC233" s="5">
        <f t="shared" si="1977"/>
        <v>435.03781699942715</v>
      </c>
      <c r="AD233" s="5">
        <f t="shared" si="1978"/>
        <v>0</v>
      </c>
      <c r="AE233" s="5">
        <f t="shared" si="1979"/>
        <v>-5.3999999999999992E-2</v>
      </c>
      <c r="AF233" s="5">
        <f t="shared" si="1980"/>
        <v>0</v>
      </c>
      <c r="AG233" s="112">
        <v>-0.151252</v>
      </c>
      <c r="AH233" s="112">
        <v>-1.1699999999999999E-2</v>
      </c>
      <c r="AI233" s="112">
        <v>435.10463900000002</v>
      </c>
      <c r="AJ233" s="40">
        <v>0</v>
      </c>
      <c r="AK233" s="40">
        <v>-1.7999999999999999E-2</v>
      </c>
      <c r="AL233" s="40">
        <v>0</v>
      </c>
      <c r="AM233" s="5">
        <f t="shared" si="1981"/>
        <v>-19.329547801174286</v>
      </c>
      <c r="AN233" s="5">
        <f t="shared" si="1982"/>
        <v>-1.1699999999999999E-2</v>
      </c>
      <c r="AO233" s="5">
        <f t="shared" si="1983"/>
        <v>1359.8269519295118</v>
      </c>
      <c r="AP233" s="5">
        <f t="shared" si="1984"/>
        <v>0</v>
      </c>
      <c r="AQ233" s="5">
        <f t="shared" si="1985"/>
        <v>-5.9007715597952648E-2</v>
      </c>
      <c r="AR233" s="5">
        <f t="shared" si="1986"/>
        <v>0</v>
      </c>
      <c r="AS233" s="5">
        <f t="shared" si="1987"/>
        <v>-19.329547801174286</v>
      </c>
      <c r="AT233" s="5">
        <f t="shared" si="1988"/>
        <v>-2.9468039205218481</v>
      </c>
      <c r="AU233" s="5">
        <f t="shared" si="1989"/>
        <v>3354.3188570151024</v>
      </c>
      <c r="AV233" s="5">
        <f t="shared" si="1990"/>
        <v>3.6499999999999998E-4</v>
      </c>
      <c r="AW233" s="5">
        <f t="shared" si="1991"/>
        <v>-5.9007715597952648E-2</v>
      </c>
      <c r="AX233" s="5">
        <f t="shared" si="1992"/>
        <v>0</v>
      </c>
      <c r="AY233" s="5">
        <f t="shared" si="1993"/>
        <v>-2.006880952300782</v>
      </c>
      <c r="AZ233" s="5">
        <f t="shared" si="1994"/>
        <v>9.8299999999999998E-2</v>
      </c>
      <c r="BA233" s="5">
        <f t="shared" si="1995"/>
        <v>20.992754349456177</v>
      </c>
      <c r="BB233" s="5">
        <f t="shared" si="1996"/>
        <v>0</v>
      </c>
      <c r="BC233" s="5">
        <f t="shared" si="1997"/>
        <v>-6.7451758145441368E-2</v>
      </c>
      <c r="BD233" s="5">
        <f t="shared" si="1998"/>
        <v>0</v>
      </c>
    </row>
    <row r="234" spans="1:56">
      <c r="A234" s="93" t="str">
        <f t="shared" si="1961"/>
        <v>PIPE.3355.SCS</v>
      </c>
      <c r="B234" s="63" t="str">
        <f t="shared" si="1962"/>
        <v>SCS__PIPE</v>
      </c>
      <c r="C234" s="62" t="s">
        <v>266</v>
      </c>
      <c r="D234" s="23" t="s">
        <v>266</v>
      </c>
      <c r="E234" s="23" t="s">
        <v>105</v>
      </c>
      <c r="F234" s="23"/>
      <c r="G234" s="4" t="s">
        <v>148</v>
      </c>
      <c r="H234" s="23"/>
      <c r="I234" s="62"/>
      <c r="J234" s="23" t="s">
        <v>42</v>
      </c>
      <c r="K234" s="23" t="s">
        <v>42</v>
      </c>
      <c r="L234" s="62" t="s">
        <v>42</v>
      </c>
      <c r="M234" s="63" t="s">
        <v>42</v>
      </c>
      <c r="N234" s="63" t="s">
        <v>42</v>
      </c>
      <c r="O234" s="5">
        <f t="shared" si="1963"/>
        <v>-1.8743032466814307</v>
      </c>
      <c r="P234" s="5">
        <f t="shared" si="1964"/>
        <v>-1.1699999999999999E-2</v>
      </c>
      <c r="Q234" s="5">
        <f t="shared" si="1965"/>
        <v>435.87183921161187</v>
      </c>
      <c r="R234" s="5">
        <f t="shared" si="1966"/>
        <v>0</v>
      </c>
      <c r="S234" s="5">
        <f t="shared" si="1967"/>
        <v>-3.5999999999999997E-2</v>
      </c>
      <c r="T234" s="5">
        <f t="shared" si="1968"/>
        <v>0</v>
      </c>
      <c r="U234" s="41">
        <f t="shared" si="1969"/>
        <v>-1.9093032466814306</v>
      </c>
      <c r="V234" s="41">
        <f t="shared" si="1970"/>
        <v>-1.1699999999999999E-2</v>
      </c>
      <c r="W234" s="41">
        <f t="shared" si="1971"/>
        <v>435.87183921161187</v>
      </c>
      <c r="X234" s="5">
        <f t="shared" si="1972"/>
        <v>0</v>
      </c>
      <c r="Y234" s="5">
        <f t="shared" si="1973"/>
        <v>-3.5999999999999997E-2</v>
      </c>
      <c r="Z234" s="41">
        <f t="shared" si="1974"/>
        <v>0</v>
      </c>
      <c r="AA234" s="5">
        <f t="shared" si="1975"/>
        <v>-3.5535982417267364</v>
      </c>
      <c r="AB234" s="5">
        <f t="shared" si="1976"/>
        <v>-1.1699999999999999E-2</v>
      </c>
      <c r="AC234" s="5">
        <f t="shared" si="1977"/>
        <v>435.82267177068809</v>
      </c>
      <c r="AD234" s="5">
        <f t="shared" si="1978"/>
        <v>0</v>
      </c>
      <c r="AE234" s="5">
        <f t="shared" si="1979"/>
        <v>-5.3999999999999992E-2</v>
      </c>
      <c r="AF234" s="5">
        <f t="shared" si="1980"/>
        <v>0</v>
      </c>
      <c r="AG234" s="112">
        <v>-0.16539500000000001</v>
      </c>
      <c r="AH234" s="112">
        <v>-1.1699999999999999E-2</v>
      </c>
      <c r="AI234" s="112">
        <v>435.890512</v>
      </c>
      <c r="AJ234" s="40">
        <v>0</v>
      </c>
      <c r="AK234" s="40">
        <v>-1.7999999999999999E-2</v>
      </c>
      <c r="AL234" s="40">
        <v>0</v>
      </c>
      <c r="AM234" s="5">
        <f t="shared" si="1981"/>
        <v>-19.375896736124776</v>
      </c>
      <c r="AN234" s="5">
        <f t="shared" si="1982"/>
        <v>-1.1699999999999999E-2</v>
      </c>
      <c r="AO234" s="5">
        <f t="shared" si="1983"/>
        <v>1360.6115844376368</v>
      </c>
      <c r="AP234" s="5">
        <f t="shared" si="1984"/>
        <v>0</v>
      </c>
      <c r="AQ234" s="5">
        <f t="shared" si="1985"/>
        <v>-5.9007715597952648E-2</v>
      </c>
      <c r="AR234" s="5">
        <f t="shared" si="1986"/>
        <v>0</v>
      </c>
      <c r="AS234" s="5">
        <f t="shared" si="1987"/>
        <v>-19.375896736124776</v>
      </c>
      <c r="AT234" s="5">
        <f t="shared" si="1988"/>
        <v>-2.9470904077962121</v>
      </c>
      <c r="AU234" s="5">
        <f t="shared" si="1989"/>
        <v>3355.103489470926</v>
      </c>
      <c r="AV234" s="5">
        <f t="shared" si="1990"/>
        <v>3.6499999999999998E-4</v>
      </c>
      <c r="AW234" s="5">
        <f t="shared" si="1991"/>
        <v>-5.9007715597952648E-2</v>
      </c>
      <c r="AX234" s="5">
        <f t="shared" si="1992"/>
        <v>0</v>
      </c>
      <c r="AY234" s="5">
        <f t="shared" si="1993"/>
        <v>-2.059853626426893</v>
      </c>
      <c r="AZ234" s="5">
        <f t="shared" si="1994"/>
        <v>9.8299999999999998E-2</v>
      </c>
      <c r="BA234" s="5">
        <f t="shared" si="1995"/>
        <v>21.776967517143081</v>
      </c>
      <c r="BB234" s="5">
        <f t="shared" si="1996"/>
        <v>0</v>
      </c>
      <c r="BC234" s="5">
        <f t="shared" si="1997"/>
        <v>-6.7451758145441368E-2</v>
      </c>
      <c r="BD234" s="5">
        <f t="shared" si="1998"/>
        <v>0</v>
      </c>
    </row>
    <row r="235" spans="1:56">
      <c r="A235" s="93" t="str">
        <f t="shared" si="1961"/>
        <v>PIPE.3356.SCS</v>
      </c>
      <c r="B235" s="63" t="str">
        <f t="shared" si="1962"/>
        <v>SCS__PIPE</v>
      </c>
      <c r="C235" s="62" t="s">
        <v>266</v>
      </c>
      <c r="D235" s="23" t="s">
        <v>266</v>
      </c>
      <c r="E235" s="23" t="s">
        <v>105</v>
      </c>
      <c r="F235" s="23"/>
      <c r="G235" s="4" t="s">
        <v>148</v>
      </c>
      <c r="H235" s="23"/>
      <c r="I235" s="62"/>
      <c r="J235" s="23" t="s">
        <v>42</v>
      </c>
      <c r="K235" s="23" t="s">
        <v>42</v>
      </c>
      <c r="L235" s="62" t="s">
        <v>42</v>
      </c>
      <c r="M235" s="63" t="s">
        <v>42</v>
      </c>
      <c r="N235" s="63" t="s">
        <v>42</v>
      </c>
      <c r="O235" s="5">
        <f t="shared" si="1963"/>
        <v>-1.8922248530691974</v>
      </c>
      <c r="P235" s="5">
        <f t="shared" si="1964"/>
        <v>-1.1699999999999999E-2</v>
      </c>
      <c r="Q235" s="5">
        <f t="shared" si="1965"/>
        <v>436.36951626162164</v>
      </c>
      <c r="R235" s="5">
        <f t="shared" si="1966"/>
        <v>0</v>
      </c>
      <c r="S235" s="5">
        <f t="shared" si="1967"/>
        <v>-3.5999999999999997E-2</v>
      </c>
      <c r="T235" s="5">
        <f t="shared" si="1968"/>
        <v>0</v>
      </c>
      <c r="U235" s="41">
        <f t="shared" si="1969"/>
        <v>-1.9272248530691973</v>
      </c>
      <c r="V235" s="41">
        <f t="shared" si="1970"/>
        <v>-1.1699999999999999E-2</v>
      </c>
      <c r="W235" s="41">
        <f t="shared" si="1971"/>
        <v>436.36951626162164</v>
      </c>
      <c r="X235" s="5">
        <f t="shared" si="1972"/>
        <v>0</v>
      </c>
      <c r="Y235" s="5">
        <f t="shared" si="1973"/>
        <v>-3.5999999999999997E-2</v>
      </c>
      <c r="Z235" s="41">
        <f t="shared" si="1974"/>
        <v>0</v>
      </c>
      <c r="AA235" s="5">
        <f t="shared" si="1975"/>
        <v>-3.5804746480585767</v>
      </c>
      <c r="AB235" s="5">
        <f t="shared" si="1976"/>
        <v>-1.1699999999999999E-2</v>
      </c>
      <c r="AC235" s="5">
        <f t="shared" si="1977"/>
        <v>436.31994562769717</v>
      </c>
      <c r="AD235" s="5">
        <f t="shared" si="1978"/>
        <v>0</v>
      </c>
      <c r="AE235" s="5">
        <f t="shared" si="1979"/>
        <v>-5.3999999999999992E-2</v>
      </c>
      <c r="AF235" s="5">
        <f t="shared" si="1980"/>
        <v>0</v>
      </c>
      <c r="AG235" s="112">
        <v>-0.17435599999999998</v>
      </c>
      <c r="AH235" s="112">
        <v>-1.1699999999999999E-2</v>
      </c>
      <c r="AI235" s="112">
        <v>436.38843099999997</v>
      </c>
      <c r="AJ235" s="40">
        <v>0</v>
      </c>
      <c r="AK235" s="40">
        <v>-1.7999999999999999E-2</v>
      </c>
      <c r="AL235" s="40">
        <v>0</v>
      </c>
      <c r="AM235" s="5">
        <f t="shared" si="1981"/>
        <v>-19.40526300110691</v>
      </c>
      <c r="AN235" s="5">
        <f t="shared" si="1982"/>
        <v>-1.1699999999999999E-2</v>
      </c>
      <c r="AO235" s="5">
        <f t="shared" si="1983"/>
        <v>1361.1087174707004</v>
      </c>
      <c r="AP235" s="5">
        <f t="shared" si="1984"/>
        <v>0</v>
      </c>
      <c r="AQ235" s="5">
        <f t="shared" si="1985"/>
        <v>-5.9007715597952648E-2</v>
      </c>
      <c r="AR235" s="5">
        <f t="shared" si="1986"/>
        <v>0</v>
      </c>
      <c r="AS235" s="5">
        <f t="shared" si="1987"/>
        <v>-19.40526300110691</v>
      </c>
      <c r="AT235" s="5">
        <f t="shared" si="1988"/>
        <v>-2.9472719224367143</v>
      </c>
      <c r="AU235" s="5">
        <f t="shared" si="1989"/>
        <v>3355.6006224708517</v>
      </c>
      <c r="AV235" s="5">
        <f t="shared" si="1990"/>
        <v>3.6499999999999998E-4</v>
      </c>
      <c r="AW235" s="5">
        <f t="shared" si="1991"/>
        <v>-5.9007715597952648E-2</v>
      </c>
      <c r="AX235" s="5">
        <f t="shared" si="1992"/>
        <v>0</v>
      </c>
      <c r="AY235" s="5">
        <f t="shared" si="1993"/>
        <v>-2.0934166070784967</v>
      </c>
      <c r="AZ235" s="5">
        <f t="shared" si="1994"/>
        <v>9.8299999999999998E-2</v>
      </c>
      <c r="BA235" s="5">
        <f t="shared" si="1995"/>
        <v>22.273834860014208</v>
      </c>
      <c r="BB235" s="5">
        <f t="shared" si="1996"/>
        <v>0</v>
      </c>
      <c r="BC235" s="5">
        <f t="shared" si="1997"/>
        <v>-6.7451758145441368E-2</v>
      </c>
      <c r="BD235" s="5">
        <f t="shared" si="1998"/>
        <v>0</v>
      </c>
    </row>
    <row r="236" spans="1:56">
      <c r="A236" s="99" t="str">
        <f t="shared" si="1961"/>
        <v>TIM.3356.SCS</v>
      </c>
      <c r="B236" s="108" t="str">
        <f t="shared" si="1962"/>
        <v>SCS__TIM</v>
      </c>
      <c r="C236" s="107" t="s">
        <v>266</v>
      </c>
      <c r="D236" s="74" t="s">
        <v>266</v>
      </c>
      <c r="E236" s="74" t="s">
        <v>105</v>
      </c>
      <c r="F236" s="74"/>
      <c r="G236" s="81" t="s">
        <v>500</v>
      </c>
      <c r="H236" s="74"/>
      <c r="I236" s="107"/>
      <c r="J236" s="23" t="s">
        <v>42</v>
      </c>
      <c r="K236" s="23" t="s">
        <v>42</v>
      </c>
      <c r="L236" s="62" t="s">
        <v>42</v>
      </c>
      <c r="M236" s="63" t="s">
        <v>42</v>
      </c>
      <c r="N236" s="63" t="s">
        <v>42</v>
      </c>
      <c r="O236" s="5">
        <f t="shared" si="1963"/>
        <v>-1.9141767001910384</v>
      </c>
      <c r="P236" s="5">
        <f t="shared" si="1964"/>
        <v>-1.1699999999999999E-2</v>
      </c>
      <c r="Q236" s="5">
        <f t="shared" si="1965"/>
        <v>436.97912090299587</v>
      </c>
      <c r="R236" s="5">
        <f t="shared" si="1966"/>
        <v>0</v>
      </c>
      <c r="S236" s="5">
        <f t="shared" si="1967"/>
        <v>-3.5999999999999997E-2</v>
      </c>
      <c r="T236" s="5">
        <f t="shared" si="1968"/>
        <v>0</v>
      </c>
      <c r="U236" s="41">
        <f t="shared" si="1969"/>
        <v>-1.9491767001910383</v>
      </c>
      <c r="V236" s="41">
        <f t="shared" si="1970"/>
        <v>-1.1699999999999999E-2</v>
      </c>
      <c r="W236" s="41">
        <f t="shared" si="1971"/>
        <v>436.97912090299587</v>
      </c>
      <c r="X236" s="5">
        <f t="shared" si="1972"/>
        <v>0</v>
      </c>
      <c r="Y236" s="5">
        <f t="shared" si="1973"/>
        <v>-3.5999999999999997E-2</v>
      </c>
      <c r="Z236" s="41">
        <f t="shared" si="1974"/>
        <v>0</v>
      </c>
      <c r="AA236" s="5">
        <f t="shared" si="1975"/>
        <v>-3.6133952300958239</v>
      </c>
      <c r="AB236" s="5">
        <f t="shared" si="1976"/>
        <v>-1.1699999999999999E-2</v>
      </c>
      <c r="AC236" s="5">
        <f t="shared" si="1977"/>
        <v>436.92905640387448</v>
      </c>
      <c r="AD236" s="5">
        <f t="shared" si="1978"/>
        <v>0</v>
      </c>
      <c r="AE236" s="5">
        <f t="shared" si="1979"/>
        <v>-5.3999999999999992E-2</v>
      </c>
      <c r="AF236" s="5">
        <f t="shared" si="1980"/>
        <v>0</v>
      </c>
      <c r="AG236" s="112">
        <v>-0.185332</v>
      </c>
      <c r="AH236" s="112">
        <v>-1.1699999999999999E-2</v>
      </c>
      <c r="AI236" s="112">
        <v>436.998332</v>
      </c>
      <c r="AJ236" s="40">
        <v>0</v>
      </c>
      <c r="AK236" s="40">
        <v>-1.7999999999999999E-2</v>
      </c>
      <c r="AL236" s="40">
        <v>0</v>
      </c>
      <c r="AM236" s="115">
        <f t="shared" si="1981"/>
        <v>-19.441233411152869</v>
      </c>
      <c r="AN236" s="39">
        <f t="shared" si="1982"/>
        <v>-1.1699999999999999E-2</v>
      </c>
      <c r="AO236" s="39">
        <f t="shared" si="1983"/>
        <v>1361.7176557532696</v>
      </c>
      <c r="AP236" s="39">
        <f t="shared" si="1984"/>
        <v>0</v>
      </c>
      <c r="AQ236" s="39">
        <f t="shared" si="1985"/>
        <v>-5.9007715597952648E-2</v>
      </c>
      <c r="AR236" s="39">
        <f t="shared" si="1986"/>
        <v>0</v>
      </c>
      <c r="AS236" s="5">
        <f t="shared" si="1987"/>
        <v>-19.441233411152869</v>
      </c>
      <c r="AT236" s="5">
        <f t="shared" si="1988"/>
        <v>-2.9474942597309539</v>
      </c>
      <c r="AU236" s="5">
        <f t="shared" si="1989"/>
        <v>3356.2095607128313</v>
      </c>
      <c r="AV236" s="5">
        <f t="shared" si="1990"/>
        <v>3.6499999999999998E-4</v>
      </c>
      <c r="AW236" s="5">
        <f t="shared" si="1991"/>
        <v>-5.9007715597952648E-2</v>
      </c>
      <c r="AX236" s="5">
        <f t="shared" si="1992"/>
        <v>0</v>
      </c>
      <c r="AY236" s="5">
        <f t="shared" si="1993"/>
        <v>-2.134527574416119</v>
      </c>
      <c r="AZ236" s="5">
        <f t="shared" si="1994"/>
        <v>9.8299999999999998E-2</v>
      </c>
      <c r="BA236" s="5">
        <f t="shared" si="1995"/>
        <v>22.88244770143454</v>
      </c>
      <c r="BB236" s="5">
        <f t="shared" si="1996"/>
        <v>0</v>
      </c>
      <c r="BC236" s="5">
        <f t="shared" si="1997"/>
        <v>-6.7451758145441368E-2</v>
      </c>
      <c r="BD236" s="5">
        <f t="shared" si="1998"/>
        <v>0</v>
      </c>
    </row>
  </sheetData>
  <sheetProtection selectLockedCells="1"/>
  <autoFilter ref="C2:K236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topLeftCell="A2" workbookViewId="0">
      <selection activeCell="C28" sqref="C28"/>
    </sheetView>
  </sheetViews>
  <sheetFormatPr baseColWidth="10" defaultRowHeight="15" x14ac:dyDescent="0"/>
  <cols>
    <col min="1" max="1" width="16.5" customWidth="1"/>
    <col min="2" max="2" width="10.83203125" style="65"/>
    <col min="3" max="3" width="104.6640625" customWidth="1"/>
  </cols>
  <sheetData>
    <row r="1" spans="1:3">
      <c r="A1" t="s">
        <v>302</v>
      </c>
      <c r="B1" s="65" t="s">
        <v>303</v>
      </c>
      <c r="C1" t="s">
        <v>418</v>
      </c>
    </row>
    <row r="2" spans="1:3">
      <c r="A2" t="s">
        <v>421</v>
      </c>
      <c r="B2" s="65" t="s">
        <v>419</v>
      </c>
      <c r="C2" t="s">
        <v>420</v>
      </c>
    </row>
    <row r="3" spans="1:3">
      <c r="A3" t="s">
        <v>424</v>
      </c>
      <c r="B3" s="65" t="s">
        <v>425</v>
      </c>
      <c r="C3" t="s">
        <v>426</v>
      </c>
    </row>
    <row r="4" spans="1:3" s="55" customFormat="1">
      <c r="A4" s="55" t="s">
        <v>427</v>
      </c>
      <c r="B4" s="92" t="s">
        <v>428</v>
      </c>
      <c r="C4" s="55" t="s">
        <v>429</v>
      </c>
    </row>
    <row r="5" spans="1:3" s="55" customFormat="1">
      <c r="A5" s="55" t="s">
        <v>446</v>
      </c>
      <c r="B5" s="92" t="s">
        <v>447</v>
      </c>
      <c r="C5" s="55" t="s">
        <v>448</v>
      </c>
    </row>
    <row r="6" spans="1:3" s="55" customFormat="1">
      <c r="A6" s="55" t="s">
        <v>449</v>
      </c>
      <c r="B6" s="92" t="s">
        <v>453</v>
      </c>
      <c r="C6" s="55" t="s">
        <v>450</v>
      </c>
    </row>
    <row r="7" spans="1:3" s="55" customFormat="1">
      <c r="A7" s="55" t="s">
        <v>451</v>
      </c>
      <c r="B7" s="92" t="s">
        <v>452</v>
      </c>
      <c r="C7" s="55" t="s">
        <v>454</v>
      </c>
    </row>
    <row r="8" spans="1:3" s="55" customFormat="1">
      <c r="A8" s="55" t="s">
        <v>465</v>
      </c>
      <c r="B8" s="92" t="s">
        <v>466</v>
      </c>
      <c r="C8" s="55" t="s">
        <v>467</v>
      </c>
    </row>
    <row r="9" spans="1:3">
      <c r="A9" s="55" t="s">
        <v>470</v>
      </c>
      <c r="C9" s="55" t="s">
        <v>471</v>
      </c>
    </row>
    <row r="10" spans="1:3" s="55" customFormat="1">
      <c r="A10" s="55" t="s">
        <v>473</v>
      </c>
      <c r="B10" s="102">
        <v>43005</v>
      </c>
      <c r="C10" s="55" t="s">
        <v>472</v>
      </c>
    </row>
    <row r="11" spans="1:3">
      <c r="A11" s="84" t="s">
        <v>475</v>
      </c>
      <c r="B11" s="105">
        <v>43125</v>
      </c>
      <c r="C11" s="84" t="s">
        <v>476</v>
      </c>
    </row>
    <row r="12" spans="1:3">
      <c r="A12" s="84" t="s">
        <v>480</v>
      </c>
      <c r="B12" s="105">
        <v>43129</v>
      </c>
      <c r="C12" s="84" t="s">
        <v>481</v>
      </c>
    </row>
    <row r="13" spans="1:3">
      <c r="A13" s="55" t="s">
        <v>482</v>
      </c>
      <c r="B13" s="92">
        <v>43196</v>
      </c>
      <c r="C13" s="113" t="s">
        <v>483</v>
      </c>
    </row>
    <row r="14" spans="1:3">
      <c r="A14" s="55" t="s">
        <v>485</v>
      </c>
      <c r="B14" s="92">
        <v>43196</v>
      </c>
      <c r="C14" s="55" t="s">
        <v>486</v>
      </c>
    </row>
    <row r="15" spans="1:3">
      <c r="A15" t="s">
        <v>496</v>
      </c>
      <c r="C15" t="s">
        <v>497</v>
      </c>
    </row>
    <row r="16" spans="1:3">
      <c r="A16" s="55" t="s">
        <v>498</v>
      </c>
      <c r="B16" s="92">
        <v>43249</v>
      </c>
      <c r="C16" s="55" t="s">
        <v>499</v>
      </c>
    </row>
    <row r="17" spans="1:3">
      <c r="A17" s="83" t="s">
        <v>505</v>
      </c>
      <c r="B17" s="106">
        <v>43644</v>
      </c>
      <c r="C17" s="83" t="s">
        <v>506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T9-SASE1</vt:lpstr>
      <vt:lpstr>T6-SASE2</vt:lpstr>
      <vt:lpstr>T10-SASE3</vt:lpstr>
      <vt:lpstr>Version history</vt:lpstr>
    </vt:vector>
  </TitlesOfParts>
  <Company>European XFEL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Sinn</dc:creator>
  <cp:lastModifiedBy>Harald Sinn</cp:lastModifiedBy>
  <cp:lastPrinted>2016-02-09T14:21:16Z</cp:lastPrinted>
  <dcterms:created xsi:type="dcterms:W3CDTF">2013-10-13T09:15:59Z</dcterms:created>
  <dcterms:modified xsi:type="dcterms:W3CDTF">2018-06-28T07:23:10Z</dcterms:modified>
</cp:coreProperties>
</file>