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35" windowHeight="1456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143" i="1" l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39" i="1"/>
  <c r="C38" i="1"/>
  <c r="C37" i="1"/>
  <c r="C36" i="1"/>
  <c r="C35" i="1"/>
  <c r="C34" i="1"/>
  <c r="C33" i="1"/>
  <c r="C32" i="1"/>
  <c r="C31" i="1"/>
  <c r="C30" i="1"/>
  <c r="C28" i="1"/>
  <c r="C27" i="1"/>
  <c r="C26" i="1"/>
  <c r="C12" i="1"/>
  <c r="C10" i="1"/>
  <c r="C9" i="1"/>
  <c r="C8" i="1"/>
  <c r="C6" i="1"/>
</calcChain>
</file>

<file path=xl/sharedStrings.xml><?xml version="1.0" encoding="utf-8"?>
<sst xmlns="http://schemas.openxmlformats.org/spreadsheetml/2006/main" count="252" uniqueCount="82">
  <si>
    <t>CAD-Raum</t>
  </si>
  <si>
    <t>TGA-Slot</t>
  </si>
  <si>
    <t>Position z</t>
  </si>
  <si>
    <t>Remarks</t>
  </si>
  <si>
    <t>Racks in Cabinet</t>
  </si>
  <si>
    <t>Wärmelast, [kW]</t>
  </si>
  <si>
    <t>Wasserdurchfluss, [l/m]</t>
  </si>
  <si>
    <t xml:space="preserve"> [m]</t>
  </si>
  <si>
    <t>R01</t>
  </si>
  <si>
    <t>101,..</t>
  </si>
  <si>
    <t>Diagnose</t>
  </si>
  <si>
    <t>104,..</t>
  </si>
  <si>
    <t>PS/Vacuum</t>
  </si>
  <si>
    <t>Cryo/Vacuum</t>
  </si>
  <si>
    <t>LLRF I</t>
  </si>
  <si>
    <t>RF</t>
  </si>
  <si>
    <t>R02</t>
  </si>
  <si>
    <t>LLRF II</t>
  </si>
  <si>
    <t xml:space="preserve">R02         (BC1)           </t>
  </si>
  <si>
    <t>-</t>
  </si>
  <si>
    <t>3 (3x16 RU)</t>
  </si>
  <si>
    <t xml:space="preserve">R03         (BC1)           </t>
  </si>
  <si>
    <t>Vakuum</t>
  </si>
  <si>
    <t>R03</t>
  </si>
  <si>
    <t>Cryo</t>
  </si>
  <si>
    <t>Vacuum</t>
  </si>
  <si>
    <t>~1</t>
  </si>
  <si>
    <t>R04</t>
  </si>
  <si>
    <t>Reserve</t>
  </si>
  <si>
    <t>R05</t>
  </si>
  <si>
    <t>PS</t>
  </si>
  <si>
    <t>R06</t>
  </si>
  <si>
    <t>R06 (BC2)</t>
  </si>
  <si>
    <t>387,..</t>
  </si>
  <si>
    <t>389,..</t>
  </si>
  <si>
    <t>400,..</t>
  </si>
  <si>
    <t>R07 (BC2)</t>
  </si>
  <si>
    <t>415,..</t>
  </si>
  <si>
    <t>424,..</t>
  </si>
  <si>
    <t>431,..</t>
  </si>
  <si>
    <t>433,..</t>
  </si>
  <si>
    <t>438,..</t>
  </si>
  <si>
    <t>444,..</t>
  </si>
  <si>
    <t>448,..</t>
  </si>
  <si>
    <t>453,..</t>
  </si>
  <si>
    <t>457,..</t>
  </si>
  <si>
    <t>R08</t>
  </si>
  <si>
    <t>460,..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</si>
  <si>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</si>
  <si>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</si>
  <si>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</si>
  <si>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</si>
  <si>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</si>
  <si>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</si>
  <si>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</si>
  <si>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</si>
  <si>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</si>
  <si>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</si>
  <si>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</si>
  <si>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</si>
  <si>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</si>
  <si>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</si>
  <si>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</si>
  <si>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</si>
  <si>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</si>
  <si>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</si>
  <si>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</si>
  <si>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</si>
  <si>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</si>
  <si>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</si>
  <si>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</si>
  <si>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Vacuum/Diagnose</t>
  </si>
  <si>
    <t>R33</t>
  </si>
  <si>
    <t>R34</t>
  </si>
  <si>
    <t>R35</t>
  </si>
  <si>
    <t>IBFB</t>
  </si>
  <si>
    <t>R36</t>
  </si>
  <si>
    <t>R37</t>
  </si>
  <si>
    <t>Kicker</t>
  </si>
  <si>
    <t>R38</t>
  </si>
  <si>
    <t>R39</t>
  </si>
  <si>
    <t>R40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</si>
</sst>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71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" fillId="2" borderId="14" xfId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3" fillId="4" borderId="16" xfId="3" applyBorder="1" applyAlignment="1">
      <alignment horizontal="center" vertical="center"/>
    </xf>
    <xf numFmtId="0" fontId="3" fillId="4" borderId="17" xfId="3" applyBorder="1" applyAlignment="1">
      <alignment horizontal="center" vertical="center"/>
    </xf>
    <xf numFmtId="0" fontId="1" fillId="5" borderId="18" xfId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3" fillId="4" borderId="21" xfId="3" applyBorder="1" applyAlignment="1">
      <alignment horizontal="center" vertical="center"/>
    </xf>
    <xf numFmtId="0" fontId="3" fillId="4" borderId="22" xfId="3" applyBorder="1" applyAlignment="1">
      <alignment horizontal="center" vertical="center"/>
    </xf>
    <xf numFmtId="0" fontId="1" fillId="5" borderId="23" xfId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1" fillId="2" borderId="26" xfId="1" applyBorder="1" applyAlignment="1">
      <alignment horizontal="center" vertical="center"/>
    </xf>
    <xf numFmtId="0" fontId="1" fillId="2" borderId="27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/>
    </xf>
    <xf numFmtId="0" fontId="1" fillId="2" borderId="28" xfId="1" applyBorder="1" applyAlignment="1">
      <alignment horizontal="center" vertical="center"/>
    </xf>
    <xf numFmtId="0" fontId="1" fillId="2" borderId="3" xfId="1" applyBorder="1" applyAlignment="1">
      <alignment vertical="center"/>
    </xf>
    <xf numFmtId="0" fontId="0" fillId="8" borderId="29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/>
    </xf>
    <xf numFmtId="0" fontId="1" fillId="2" borderId="33" xfId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10" borderId="31" xfId="0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/>
    </xf>
    <xf numFmtId="0" fontId="0" fillId="11" borderId="31" xfId="0" applyFill="1" applyBorder="1" applyAlignment="1">
      <alignment horizontal="center" vertical="center" wrapText="1"/>
    </xf>
    <xf numFmtId="0" fontId="1" fillId="2" borderId="35" xfId="1" applyBorder="1" applyAlignment="1">
      <alignment horizontal="center" vertical="center"/>
    </xf>
    <xf numFmtId="0" fontId="1" fillId="2" borderId="36" xfId="1" applyBorder="1" applyAlignment="1">
      <alignment vertical="center"/>
    </xf>
    <xf numFmtId="0" fontId="1" fillId="2" borderId="37" xfId="1" applyBorder="1" applyAlignment="1">
      <alignment vertical="center"/>
    </xf>
    <xf numFmtId="0" fontId="0" fillId="8" borderId="38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9" borderId="24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3" fillId="4" borderId="39" xfId="3" applyBorder="1" applyAlignment="1">
      <alignment vertical="center" wrapText="1"/>
    </xf>
    <xf numFmtId="0" fontId="3" fillId="4" borderId="40" xfId="3" applyBorder="1" applyAlignment="1">
      <alignment horizontal="center" vertical="center"/>
    </xf>
    <xf numFmtId="0" fontId="3" fillId="4" borderId="16" xfId="3" applyBorder="1" applyAlignment="1">
      <alignment vertical="center"/>
    </xf>
    <xf numFmtId="0" fontId="3" fillId="4" borderId="17" xfId="3" applyBorder="1" applyAlignment="1">
      <alignment horizontal="center"/>
    </xf>
    <xf numFmtId="0" fontId="3" fillId="4" borderId="39" xfId="3" applyBorder="1" applyAlignment="1">
      <alignment vertical="center"/>
    </xf>
    <xf numFmtId="0" fontId="3" fillId="4" borderId="40" xfId="3" applyBorder="1" applyAlignment="1">
      <alignment horizontal="center"/>
    </xf>
    <xf numFmtId="0" fontId="1" fillId="5" borderId="30" xfId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0" fontId="0" fillId="12" borderId="30" xfId="0" applyFont="1" applyFill="1" applyBorder="1" applyAlignment="1">
      <alignment horizontal="center" vertical="center"/>
    </xf>
    <xf numFmtId="0" fontId="3" fillId="4" borderId="41" xfId="3" applyBorder="1" applyAlignment="1">
      <alignment horizontal="center" vertical="center"/>
    </xf>
    <xf numFmtId="0" fontId="3" fillId="4" borderId="42" xfId="3" applyBorder="1" applyAlignment="1">
      <alignment vertical="center"/>
    </xf>
    <xf numFmtId="0" fontId="3" fillId="4" borderId="43" xfId="3" applyBorder="1" applyAlignment="1">
      <alignment horizontal="center"/>
    </xf>
    <xf numFmtId="0" fontId="1" fillId="2" borderId="44" xfId="1" applyBorder="1" applyAlignment="1">
      <alignment horizontal="center" vertical="center"/>
    </xf>
    <xf numFmtId="0" fontId="1" fillId="2" borderId="3" xfId="1" applyBorder="1" applyAlignment="1">
      <alignment horizontal="center" vertical="center" wrapText="1"/>
    </xf>
    <xf numFmtId="0" fontId="0" fillId="8" borderId="45" xfId="0" applyFill="1" applyBorder="1" applyAlignment="1">
      <alignment horizontal="center"/>
    </xf>
    <xf numFmtId="0" fontId="0" fillId="9" borderId="19" xfId="0" applyFill="1" applyBorder="1" applyAlignment="1">
      <alignment horizontal="center" vertical="center" wrapText="1"/>
    </xf>
    <xf numFmtId="0" fontId="1" fillId="2" borderId="46" xfId="1" applyBorder="1" applyAlignment="1">
      <alignment horizontal="center" vertical="center"/>
    </xf>
    <xf numFmtId="0" fontId="1" fillId="2" borderId="46" xfId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1" fillId="2" borderId="44" xfId="1" applyBorder="1" applyAlignment="1">
      <alignment horizontal="center" vertical="center" wrapText="1"/>
    </xf>
    <xf numFmtId="0" fontId="0" fillId="13" borderId="31" xfId="0" applyFill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6" borderId="24" xfId="0" applyFill="1" applyBorder="1" applyAlignment="1">
      <alignment horizontal="center" vertical="center" wrapText="1"/>
    </xf>
    <xf numFmtId="0" fontId="1" fillId="2" borderId="47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0" fontId="0" fillId="13" borderId="19" xfId="0" applyFill="1" applyBorder="1" applyAlignment="1">
      <alignment horizontal="center" vertical="center" wrapText="1"/>
    </xf>
    <xf numFmtId="0" fontId="1" fillId="2" borderId="9" xfId="1" applyBorder="1" applyAlignment="1">
      <alignment horizontal="center" vertical="center"/>
    </xf>
    <xf numFmtId="0" fontId="0" fillId="0" borderId="38" xfId="0" applyFont="1" applyFill="1" applyBorder="1" applyAlignment="1">
      <alignment horizontal="center"/>
    </xf>
    <xf numFmtId="0" fontId="1" fillId="2" borderId="47" xfId="1" applyBorder="1" applyAlignment="1">
      <alignment horizontal="center" vertical="center"/>
    </xf>
    <xf numFmtId="0" fontId="3" fillId="4" borderId="48" xfId="3" applyBorder="1" applyAlignment="1">
      <alignment horizontal="center" vertical="center"/>
    </xf>
    <xf numFmtId="0" fontId="3" fillId="4" borderId="49" xfId="3" applyBorder="1" applyAlignment="1">
      <alignment horizontal="center" vertical="center" wrapText="1"/>
    </xf>
    <xf numFmtId="0" fontId="3" fillId="4" borderId="50" xfId="3" applyBorder="1" applyAlignment="1">
      <alignment horizontal="center"/>
    </xf>
    <xf numFmtId="0" fontId="3" fillId="4" borderId="51" xfId="3" applyBorder="1" applyAlignment="1">
      <alignment horizontal="center"/>
    </xf>
    <xf numFmtId="0" fontId="1" fillId="5" borderId="27" xfId="1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3" fillId="4" borderId="49" xfId="3" applyBorder="1" applyAlignment="1">
      <alignment horizontal="center" vertical="center"/>
    </xf>
    <xf numFmtId="0" fontId="3" fillId="4" borderId="53" xfId="3" applyBorder="1" applyAlignment="1">
      <alignment horizontal="center"/>
    </xf>
    <xf numFmtId="0" fontId="0" fillId="5" borderId="48" xfId="0" applyFill="1" applyBorder="1" applyAlignment="1">
      <alignment horizontal="center" vertical="center"/>
    </xf>
    <xf numFmtId="0" fontId="3" fillId="4" borderId="52" xfId="3" applyBorder="1" applyAlignment="1">
      <alignment horizontal="center" vertical="center"/>
    </xf>
    <xf numFmtId="0" fontId="3" fillId="4" borderId="52" xfId="3" applyBorder="1" applyAlignment="1">
      <alignment horizontal="center" vertical="center" wrapText="1"/>
    </xf>
    <xf numFmtId="0" fontId="3" fillId="4" borderId="54" xfId="3" applyBorder="1" applyAlignment="1">
      <alignment horizontal="center" vertical="center" wrapText="1"/>
    </xf>
    <xf numFmtId="0" fontId="3" fillId="4" borderId="55" xfId="3" applyBorder="1" applyAlignment="1">
      <alignment horizontal="center" vertical="center" wrapText="1"/>
    </xf>
    <xf numFmtId="0" fontId="3" fillId="4" borderId="1" xfId="3" applyBorder="1" applyAlignment="1">
      <alignment horizontal="center" vertical="center"/>
    </xf>
    <xf numFmtId="0" fontId="3" fillId="4" borderId="40" xfId="3" applyBorder="1" applyAlignment="1">
      <alignment horizontal="center" vertical="center"/>
    </xf>
    <xf numFmtId="0" fontId="3" fillId="4" borderId="21" xfId="3" applyBorder="1" applyAlignment="1">
      <alignment horizontal="center" vertical="center" wrapText="1"/>
    </xf>
    <xf numFmtId="0" fontId="3" fillId="4" borderId="56" xfId="3" applyBorder="1" applyAlignment="1">
      <alignment horizontal="center"/>
    </xf>
    <xf numFmtId="0" fontId="3" fillId="4" borderId="41" xfId="3" applyBorder="1" applyAlignment="1">
      <alignment horizontal="center"/>
    </xf>
    <xf numFmtId="0" fontId="1" fillId="5" borderId="28" xfId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 wrapText="1"/>
    </xf>
    <xf numFmtId="0" fontId="1" fillId="2" borderId="57" xfId="1" applyBorder="1" applyAlignment="1">
      <alignment horizontal="center" vertical="center"/>
    </xf>
    <xf numFmtId="0" fontId="1" fillId="2" borderId="29" xfId="1" applyBorder="1" applyAlignment="1">
      <alignment horizontal="center" vertical="center"/>
    </xf>
    <xf numFmtId="0" fontId="1" fillId="2" borderId="58" xfId="1" applyBorder="1" applyAlignment="1">
      <alignment horizontal="center" vertical="center"/>
    </xf>
    <xf numFmtId="0" fontId="1" fillId="2" borderId="59" xfId="1" applyBorder="1" applyAlignment="1">
      <alignment horizontal="center" vertical="center"/>
    </xf>
    <xf numFmtId="0" fontId="1" fillId="2" borderId="60" xfId="1" applyBorder="1" applyAlignment="1">
      <alignment vertical="center"/>
    </xf>
    <xf numFmtId="0" fontId="1" fillId="2" borderId="61" xfId="1" applyBorder="1" applyAlignment="1">
      <alignment horizontal="center" vertical="center"/>
    </xf>
    <xf numFmtId="0" fontId="1" fillId="2" borderId="62" xfId="1" applyBorder="1" applyAlignment="1">
      <alignment horizontal="center" vertical="center"/>
    </xf>
    <xf numFmtId="0" fontId="1" fillId="2" borderId="63" xfId="1" applyBorder="1" applyAlignment="1">
      <alignment vertical="center"/>
    </xf>
    <xf numFmtId="0" fontId="1" fillId="2" borderId="34" xfId="1" applyBorder="1" applyAlignment="1">
      <alignment horizontal="center" vertical="center"/>
    </xf>
    <xf numFmtId="0" fontId="0" fillId="0" borderId="61" xfId="0" applyFont="1" applyFill="1" applyBorder="1" applyAlignment="1">
      <alignment horizontal="center"/>
    </xf>
    <xf numFmtId="0" fontId="1" fillId="2" borderId="9" xfId="1" applyBorder="1" applyAlignment="1">
      <alignment horizontal="center" vertical="center"/>
    </xf>
    <xf numFmtId="0" fontId="2" fillId="3" borderId="29" xfId="2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2" fillId="3" borderId="46" xfId="2" applyBorder="1" applyAlignment="1">
      <alignment horizontal="center" vertical="center"/>
    </xf>
    <xf numFmtId="0" fontId="2" fillId="3" borderId="45" xfId="2" applyBorder="1" applyAlignment="1">
      <alignment horizontal="center" vertical="center"/>
    </xf>
    <xf numFmtId="0" fontId="1" fillId="2" borderId="18" xfId="1" applyBorder="1" applyAlignment="1">
      <alignment horizontal="center" vertical="center"/>
    </xf>
    <xf numFmtId="0" fontId="1" fillId="5" borderId="19" xfId="1" applyFill="1" applyBorder="1" applyAlignment="1">
      <alignment horizontal="center" vertical="center" wrapText="1"/>
    </xf>
    <xf numFmtId="0" fontId="2" fillId="3" borderId="44" xfId="2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3" xfId="2" applyBorder="1" applyAlignment="1">
      <alignment horizontal="center"/>
    </xf>
    <xf numFmtId="0" fontId="1" fillId="2" borderId="30" xfId="1" applyBorder="1" applyAlignment="1">
      <alignment horizontal="center" vertical="center"/>
    </xf>
    <xf numFmtId="0" fontId="1" fillId="5" borderId="31" xfId="1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/>
    </xf>
    <xf numFmtId="0" fontId="2" fillId="3" borderId="58" xfId="2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2" xfId="2" applyBorder="1" applyAlignment="1">
      <alignment horizontal="center"/>
    </xf>
    <xf numFmtId="0" fontId="2" fillId="3" borderId="61" xfId="2" applyBorder="1" applyAlignment="1">
      <alignment horizontal="center" vertical="center"/>
    </xf>
    <xf numFmtId="0" fontId="2" fillId="3" borderId="61" xfId="2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2" fillId="3" borderId="9" xfId="2" applyBorder="1" applyAlignment="1">
      <alignment horizontal="center"/>
    </xf>
    <xf numFmtId="0" fontId="2" fillId="3" borderId="4" xfId="2" applyBorder="1" applyAlignment="1">
      <alignment horizontal="center" vertical="center"/>
    </xf>
    <xf numFmtId="0" fontId="2" fillId="3" borderId="10" xfId="2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3" borderId="37" xfId="2" applyBorder="1" applyAlignment="1">
      <alignment horizontal="center" vertical="center"/>
    </xf>
    <xf numFmtId="0" fontId="2" fillId="3" borderId="57" xfId="2" applyBorder="1" applyAlignment="1">
      <alignment horizontal="center"/>
    </xf>
    <xf numFmtId="0" fontId="2" fillId="3" borderId="46" xfId="2" applyBorder="1" applyAlignment="1">
      <alignment horizontal="center" vertical="center"/>
    </xf>
    <xf numFmtId="0" fontId="2" fillId="3" borderId="34" xfId="2" applyBorder="1" applyAlignment="1">
      <alignment horizontal="center" vertical="center"/>
    </xf>
    <xf numFmtId="0" fontId="2" fillId="3" borderId="8" xfId="2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1" fillId="5" borderId="48" xfId="1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/>
    </xf>
    <xf numFmtId="0" fontId="2" fillId="3" borderId="47" xfId="2" applyBorder="1" applyAlignment="1">
      <alignment horizontal="center" vertical="center"/>
    </xf>
    <xf numFmtId="0" fontId="1" fillId="5" borderId="52" xfId="1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/>
    </xf>
    <xf numFmtId="0" fontId="2" fillId="3" borderId="58" xfId="2" applyBorder="1" applyAlignment="1">
      <alignment horizontal="center" vertical="center"/>
    </xf>
    <xf numFmtId="0" fontId="2" fillId="3" borderId="66" xfId="2" applyBorder="1" applyAlignment="1">
      <alignment horizontal="center" vertical="center"/>
    </xf>
    <xf numFmtId="0" fontId="2" fillId="3" borderId="2" xfId="2" applyBorder="1" applyAlignment="1">
      <alignment horizontal="center" vertical="center"/>
    </xf>
    <xf numFmtId="0" fontId="2" fillId="3" borderId="37" xfId="2" applyBorder="1" applyAlignment="1">
      <alignment horizontal="center"/>
    </xf>
    <xf numFmtId="0" fontId="1" fillId="2" borderId="23" xfId="1" applyBorder="1" applyAlignment="1">
      <alignment horizontal="center" vertical="center"/>
    </xf>
    <xf numFmtId="0" fontId="1" fillId="5" borderId="24" xfId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5" borderId="52" xfId="0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5" borderId="31" xfId="0" applyFill="1" applyBorder="1" applyAlignment="1">
      <alignment horizontal="center" vertical="center"/>
    </xf>
  </cellXfs>
  <cellStyles count="4">
    <cellStyle name="Calculation" xfId="3" builtinId="2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abSelected="1" workbookViewId="0">
      <selection activeCell="I13" sqref="I13"/>
    </sheetView>
  </sheetViews>
  <sheetFormatPr defaultRowHeight="15.75" x14ac:dyDescent="0.25"/>
  <cols>
    <col min="1" max="1" width="16.7109375" style="167" customWidth="1"/>
    <col min="2" max="2" width="16.7109375" style="168" customWidth="1"/>
    <col min="3" max="3" width="16.7109375" style="157" customWidth="1"/>
    <col min="4" max="4" width="16.7109375" style="169" customWidth="1"/>
    <col min="5" max="5" width="16.7109375" style="159" customWidth="1"/>
    <col min="6" max="6" width="16.7109375" style="59" customWidth="1"/>
    <col min="7" max="7" width="16.7109375" style="170" customWidth="1"/>
  </cols>
  <sheetData>
    <row r="1" spans="1:7" ht="1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7" thickBot="1" x14ac:dyDescent="0.3">
      <c r="A2" s="8"/>
      <c r="B2" s="9"/>
      <c r="C2" s="10" t="s">
        <v>7</v>
      </c>
      <c r="D2" s="11"/>
      <c r="E2" s="12"/>
      <c r="F2" s="13"/>
      <c r="G2" s="14"/>
    </row>
    <row r="3" spans="1:7" ht="15" x14ac:dyDescent="0.25">
      <c r="A3" s="15" t="s">
        <v>8</v>
      </c>
      <c r="B3" s="16">
        <v>1</v>
      </c>
      <c r="C3" s="17" t="s">
        <v>9</v>
      </c>
      <c r="D3" s="18" t="s">
        <v>10</v>
      </c>
      <c r="E3" s="19">
        <v>2</v>
      </c>
      <c r="F3" s="20">
        <v>2</v>
      </c>
      <c r="G3" s="21">
        <v>5.7</v>
      </c>
    </row>
    <row r="4" spans="1:7" thickBot="1" x14ac:dyDescent="0.3">
      <c r="A4" s="15"/>
      <c r="B4" s="16"/>
      <c r="C4" s="22" t="s">
        <v>11</v>
      </c>
      <c r="D4" s="23" t="s">
        <v>10</v>
      </c>
      <c r="E4" s="24">
        <v>2</v>
      </c>
      <c r="F4" s="25">
        <v>2</v>
      </c>
      <c r="G4" s="26">
        <v>5.7</v>
      </c>
    </row>
    <row r="5" spans="1:7" thickBot="1" x14ac:dyDescent="0.3">
      <c r="A5" s="27"/>
      <c r="B5" s="28"/>
      <c r="C5" s="29">
        <v>116.59</v>
      </c>
      <c r="D5" s="30" t="s">
        <v>12</v>
      </c>
      <c r="E5" s="31">
        <v>3</v>
      </c>
      <c r="F5" s="32">
        <v>1.42</v>
      </c>
      <c r="G5" s="33"/>
    </row>
    <row r="6" spans="1:7" thickBot="1" x14ac:dyDescent="0.3">
      <c r="A6" s="27"/>
      <c r="B6" s="34">
        <v>2</v>
      </c>
      <c r="C6" s="35">
        <f>122.88+0.4</f>
        <v>123.28</v>
      </c>
      <c r="D6" s="36" t="s">
        <v>13</v>
      </c>
      <c r="E6" s="37">
        <v>3</v>
      </c>
      <c r="F6" s="38">
        <v>0.62</v>
      </c>
      <c r="G6" s="39">
        <v>1.5</v>
      </c>
    </row>
    <row r="7" spans="1:7" thickBot="1" x14ac:dyDescent="0.3">
      <c r="A7" s="27"/>
      <c r="B7" s="40"/>
      <c r="C7" s="35">
        <v>127.22</v>
      </c>
      <c r="D7" s="41" t="s">
        <v>14</v>
      </c>
      <c r="E7" s="37">
        <v>3</v>
      </c>
      <c r="F7" s="42">
        <v>2.7</v>
      </c>
      <c r="G7" s="39"/>
    </row>
    <row r="8" spans="1:7" thickBot="1" x14ac:dyDescent="0.3">
      <c r="A8" s="27"/>
      <c r="B8" s="40"/>
      <c r="C8" s="35">
        <f>122.88+8.248</f>
        <v>131.12799999999999</v>
      </c>
      <c r="D8" s="41" t="s">
        <v>14</v>
      </c>
      <c r="E8" s="37">
        <v>3</v>
      </c>
      <c r="F8" s="42">
        <v>2.7</v>
      </c>
      <c r="G8" s="39"/>
    </row>
    <row r="9" spans="1:7" thickBot="1" x14ac:dyDescent="0.3">
      <c r="A9" s="27"/>
      <c r="B9" s="40"/>
      <c r="C9" s="35">
        <f>122.88+15.425</f>
        <v>138.30500000000001</v>
      </c>
      <c r="D9" s="43" t="s">
        <v>15</v>
      </c>
      <c r="E9" s="37">
        <v>3</v>
      </c>
      <c r="F9" s="44">
        <v>2</v>
      </c>
      <c r="G9" s="39">
        <v>4.8</v>
      </c>
    </row>
    <row r="10" spans="1:7" thickBot="1" x14ac:dyDescent="0.3">
      <c r="A10" s="45" t="s">
        <v>16</v>
      </c>
      <c r="B10" s="40"/>
      <c r="C10" s="35">
        <f>122.88+37.812</f>
        <v>160.69200000000001</v>
      </c>
      <c r="D10" s="41" t="s">
        <v>17</v>
      </c>
      <c r="E10" s="37">
        <v>3</v>
      </c>
      <c r="F10" s="42">
        <v>2.95</v>
      </c>
      <c r="G10" s="39">
        <v>12.1</v>
      </c>
    </row>
    <row r="11" spans="1:7" thickBot="1" x14ac:dyDescent="0.3">
      <c r="A11" s="46"/>
      <c r="B11" s="40"/>
      <c r="C11" s="35">
        <v>163.50200000000001</v>
      </c>
      <c r="D11" s="41" t="s">
        <v>17</v>
      </c>
      <c r="E11" s="37">
        <v>3</v>
      </c>
      <c r="F11" s="42">
        <v>2.5</v>
      </c>
      <c r="G11" s="39"/>
    </row>
    <row r="12" spans="1:7" thickBot="1" x14ac:dyDescent="0.3">
      <c r="A12" s="46"/>
      <c r="B12" s="40"/>
      <c r="C12" s="47">
        <f>122.88+44.668</f>
        <v>167.548</v>
      </c>
      <c r="D12" s="48" t="s">
        <v>13</v>
      </c>
      <c r="E12" s="49">
        <v>3</v>
      </c>
      <c r="F12" s="50">
        <v>0.62</v>
      </c>
      <c r="G12" s="51">
        <v>1.5</v>
      </c>
    </row>
    <row r="13" spans="1:7" ht="15" x14ac:dyDescent="0.25">
      <c r="A13" s="52" t="s">
        <v>18</v>
      </c>
      <c r="B13" s="53">
        <v>3</v>
      </c>
      <c r="C13" s="54">
        <v>176</v>
      </c>
      <c r="D13" s="55"/>
      <c r="E13" s="19">
        <v>2</v>
      </c>
      <c r="F13" s="20" t="s">
        <v>19</v>
      </c>
      <c r="G13" s="21">
        <v>5.7</v>
      </c>
    </row>
    <row r="14" spans="1:7" ht="15" x14ac:dyDescent="0.25">
      <c r="A14" s="56"/>
      <c r="B14" s="53"/>
      <c r="C14" s="56">
        <v>179</v>
      </c>
      <c r="D14" s="57"/>
      <c r="E14" s="58">
        <v>2</v>
      </c>
      <c r="F14" s="59" t="s">
        <v>19</v>
      </c>
      <c r="G14" s="60">
        <v>5.7</v>
      </c>
    </row>
    <row r="15" spans="1:7" ht="15" x14ac:dyDescent="0.25">
      <c r="A15" s="56"/>
      <c r="B15" s="53"/>
      <c r="C15" s="56">
        <v>188</v>
      </c>
      <c r="D15" s="57"/>
      <c r="E15" s="61" t="s">
        <v>20</v>
      </c>
      <c r="F15" s="59" t="s">
        <v>19</v>
      </c>
      <c r="G15" s="60">
        <v>5.7</v>
      </c>
    </row>
    <row r="16" spans="1:7" ht="15" x14ac:dyDescent="0.25">
      <c r="A16" s="52" t="s">
        <v>21</v>
      </c>
      <c r="B16" s="53">
        <v>4</v>
      </c>
      <c r="C16" s="56">
        <v>203</v>
      </c>
      <c r="D16" s="57"/>
      <c r="E16" s="58">
        <v>2</v>
      </c>
      <c r="F16" s="59" t="s">
        <v>19</v>
      </c>
      <c r="G16" s="60">
        <v>5.7</v>
      </c>
    </row>
    <row r="17" spans="1:7" ht="15" x14ac:dyDescent="0.25">
      <c r="A17" s="52"/>
      <c r="B17" s="53"/>
      <c r="C17" s="56">
        <v>206</v>
      </c>
      <c r="D17" s="57"/>
      <c r="E17" s="58">
        <v>2</v>
      </c>
      <c r="F17" s="59" t="s">
        <v>19</v>
      </c>
      <c r="G17" s="60">
        <v>5.7</v>
      </c>
    </row>
    <row r="18" spans="1:7" ht="15" x14ac:dyDescent="0.25">
      <c r="A18" s="52"/>
      <c r="B18" s="53"/>
      <c r="C18" s="56">
        <v>211</v>
      </c>
      <c r="D18" s="57"/>
      <c r="E18" s="58">
        <v>2</v>
      </c>
      <c r="F18" s="59" t="s">
        <v>19</v>
      </c>
      <c r="G18" s="60">
        <v>5.7</v>
      </c>
    </row>
    <row r="19" spans="1:7" ht="15" x14ac:dyDescent="0.25">
      <c r="A19" s="52"/>
      <c r="B19" s="53"/>
      <c r="C19" s="56">
        <v>213</v>
      </c>
      <c r="D19" s="57" t="s">
        <v>22</v>
      </c>
      <c r="E19" s="58">
        <v>2</v>
      </c>
      <c r="F19" s="59" t="s">
        <v>19</v>
      </c>
      <c r="G19" s="60">
        <v>5.7</v>
      </c>
    </row>
    <row r="20" spans="1:7" ht="15" x14ac:dyDescent="0.25">
      <c r="A20" s="52"/>
      <c r="B20" s="53"/>
      <c r="C20" s="56">
        <v>215</v>
      </c>
      <c r="D20" s="57"/>
      <c r="E20" s="58">
        <v>2</v>
      </c>
      <c r="F20" s="59" t="s">
        <v>19</v>
      </c>
      <c r="G20" s="60">
        <v>5.7</v>
      </c>
    </row>
    <row r="21" spans="1:7" ht="15" x14ac:dyDescent="0.25">
      <c r="A21" s="52"/>
      <c r="B21" s="53"/>
      <c r="C21" s="56">
        <v>218</v>
      </c>
      <c r="D21" s="57"/>
      <c r="E21" s="58">
        <v>2</v>
      </c>
      <c r="F21" s="59" t="s">
        <v>19</v>
      </c>
      <c r="G21" s="60">
        <v>5.7</v>
      </c>
    </row>
    <row r="22" spans="1:7" ht="15" x14ac:dyDescent="0.25">
      <c r="A22" s="52"/>
      <c r="B22" s="53"/>
      <c r="C22" s="56">
        <v>220</v>
      </c>
      <c r="D22" s="57"/>
      <c r="E22" s="58">
        <v>2</v>
      </c>
      <c r="F22" s="59" t="s">
        <v>19</v>
      </c>
      <c r="G22" s="60">
        <v>5.7</v>
      </c>
    </row>
    <row r="23" spans="1:7" thickBot="1" x14ac:dyDescent="0.3">
      <c r="A23" s="56"/>
      <c r="B23" s="62"/>
      <c r="C23" s="63">
        <v>223</v>
      </c>
      <c r="D23" s="64"/>
      <c r="E23" s="24">
        <v>2</v>
      </c>
      <c r="F23" s="25" t="s">
        <v>19</v>
      </c>
      <c r="G23" s="26">
        <v>5.7</v>
      </c>
    </row>
    <row r="24" spans="1:7" thickBot="1" x14ac:dyDescent="0.3">
      <c r="A24" s="65" t="s">
        <v>23</v>
      </c>
      <c r="B24" s="66">
        <v>5</v>
      </c>
      <c r="C24" s="35">
        <v>239.5</v>
      </c>
      <c r="D24" s="67" t="s">
        <v>24</v>
      </c>
      <c r="E24" s="31">
        <v>3</v>
      </c>
      <c r="F24" s="68">
        <v>0.7</v>
      </c>
      <c r="G24" s="33">
        <v>1.7</v>
      </c>
    </row>
    <row r="25" spans="1:7" thickBot="1" x14ac:dyDescent="0.3">
      <c r="A25" s="69"/>
      <c r="B25" s="70"/>
      <c r="C25" s="35">
        <v>243.80600000000001</v>
      </c>
      <c r="D25" s="41" t="s">
        <v>25</v>
      </c>
      <c r="E25" s="37">
        <v>3</v>
      </c>
      <c r="F25" s="71" t="s">
        <v>26</v>
      </c>
      <c r="G25" s="39">
        <v>2.4</v>
      </c>
    </row>
    <row r="26" spans="1:7" thickBot="1" x14ac:dyDescent="0.3">
      <c r="A26" s="72" t="s">
        <v>27</v>
      </c>
      <c r="B26" s="70"/>
      <c r="C26" s="35">
        <f>238.37+8.248</f>
        <v>246.61799999999999</v>
      </c>
      <c r="D26" s="41" t="s">
        <v>14</v>
      </c>
      <c r="E26" s="37">
        <v>3</v>
      </c>
      <c r="F26" s="73">
        <v>3.15</v>
      </c>
      <c r="G26" s="39">
        <v>12.9</v>
      </c>
    </row>
    <row r="27" spans="1:7" thickBot="1" x14ac:dyDescent="0.3">
      <c r="A27" s="70"/>
      <c r="B27" s="70"/>
      <c r="C27" s="35">
        <f>238.37+15.425</f>
        <v>253.79500000000002</v>
      </c>
      <c r="D27" s="43" t="s">
        <v>15</v>
      </c>
      <c r="E27" s="37">
        <v>3</v>
      </c>
      <c r="F27" s="44">
        <v>2</v>
      </c>
      <c r="G27" s="39">
        <v>4.8</v>
      </c>
    </row>
    <row r="28" spans="1:7" thickBot="1" x14ac:dyDescent="0.3">
      <c r="A28" s="70"/>
      <c r="B28" s="70"/>
      <c r="C28" s="35">
        <f>238.37+37.812</f>
        <v>276.18200000000002</v>
      </c>
      <c r="D28" s="41" t="s">
        <v>17</v>
      </c>
      <c r="E28" s="37">
        <v>3</v>
      </c>
      <c r="F28" s="73">
        <v>2.95</v>
      </c>
      <c r="G28" s="39">
        <v>12.1</v>
      </c>
    </row>
    <row r="29" spans="1:7" thickBot="1" x14ac:dyDescent="0.3">
      <c r="A29" s="70"/>
      <c r="B29" s="70"/>
      <c r="C29" s="35">
        <v>280.226</v>
      </c>
      <c r="D29" s="41" t="s">
        <v>28</v>
      </c>
      <c r="E29" s="37">
        <v>3</v>
      </c>
      <c r="F29" s="59" t="s">
        <v>19</v>
      </c>
      <c r="G29" s="39">
        <v>7.9</v>
      </c>
    </row>
    <row r="30" spans="1:7" thickBot="1" x14ac:dyDescent="0.3">
      <c r="A30" s="70"/>
      <c r="B30" s="74"/>
      <c r="C30" s="47">
        <f>238.37+44.668</f>
        <v>283.03800000000001</v>
      </c>
      <c r="D30" s="75" t="s">
        <v>12</v>
      </c>
      <c r="E30" s="49">
        <v>3</v>
      </c>
      <c r="F30" s="76">
        <v>1.42</v>
      </c>
      <c r="G30" s="51"/>
    </row>
    <row r="31" spans="1:7" thickBot="1" x14ac:dyDescent="0.3">
      <c r="A31" s="77"/>
      <c r="B31" s="78">
        <v>6</v>
      </c>
      <c r="C31" s="35">
        <f>286.34+8.248</f>
        <v>294.58799999999997</v>
      </c>
      <c r="D31" s="79" t="s">
        <v>14</v>
      </c>
      <c r="E31" s="31">
        <v>3</v>
      </c>
      <c r="F31" s="80">
        <v>3.15</v>
      </c>
      <c r="G31" s="39">
        <v>12.9</v>
      </c>
    </row>
    <row r="32" spans="1:7" thickBot="1" x14ac:dyDescent="0.3">
      <c r="A32" s="69" t="s">
        <v>29</v>
      </c>
      <c r="B32" s="69"/>
      <c r="C32" s="35">
        <f>286.34+15.425</f>
        <v>301.76499999999999</v>
      </c>
      <c r="D32" s="43" t="s">
        <v>15</v>
      </c>
      <c r="E32" s="37">
        <v>3</v>
      </c>
      <c r="F32" s="44">
        <v>2</v>
      </c>
      <c r="G32" s="39">
        <v>4.8</v>
      </c>
    </row>
    <row r="33" spans="1:7" thickBot="1" x14ac:dyDescent="0.3">
      <c r="A33" s="69"/>
      <c r="B33" s="69"/>
      <c r="C33" s="35">
        <f>286.34+37.812</f>
        <v>324.15199999999999</v>
      </c>
      <c r="D33" s="41" t="s">
        <v>17</v>
      </c>
      <c r="E33" s="37">
        <v>3</v>
      </c>
      <c r="F33" s="73">
        <v>2.95</v>
      </c>
      <c r="G33" s="39">
        <v>12.1</v>
      </c>
    </row>
    <row r="34" spans="1:7" thickBot="1" x14ac:dyDescent="0.3">
      <c r="A34" s="69"/>
      <c r="B34" s="81"/>
      <c r="C34" s="47">
        <f>286.34+44.668</f>
        <v>331.00799999999998</v>
      </c>
      <c r="D34" s="82" t="s">
        <v>30</v>
      </c>
      <c r="E34" s="49">
        <v>3</v>
      </c>
      <c r="F34" s="76">
        <v>0.55000000000000004</v>
      </c>
      <c r="G34" s="26">
        <v>1.3</v>
      </c>
    </row>
    <row r="35" spans="1:7" thickBot="1" x14ac:dyDescent="0.3">
      <c r="A35" s="69"/>
      <c r="B35" s="78">
        <v>7</v>
      </c>
      <c r="C35" s="35">
        <f>334.31+0.4</f>
        <v>334.71</v>
      </c>
      <c r="D35" s="30" t="s">
        <v>30</v>
      </c>
      <c r="E35" s="31">
        <v>3</v>
      </c>
      <c r="F35" s="32">
        <v>0.52</v>
      </c>
      <c r="G35" s="33">
        <v>1.3</v>
      </c>
    </row>
    <row r="36" spans="1:7" thickBot="1" x14ac:dyDescent="0.3">
      <c r="A36" s="69"/>
      <c r="B36" s="69"/>
      <c r="C36" s="35">
        <f>334.31+8.248</f>
        <v>342.55799999999999</v>
      </c>
      <c r="D36" s="41" t="s">
        <v>14</v>
      </c>
      <c r="E36" s="37">
        <v>3</v>
      </c>
      <c r="F36" s="73">
        <v>3.15</v>
      </c>
      <c r="G36" s="39">
        <v>12.9</v>
      </c>
    </row>
    <row r="37" spans="1:7" thickBot="1" x14ac:dyDescent="0.3">
      <c r="A37" s="65" t="s">
        <v>31</v>
      </c>
      <c r="B37" s="69"/>
      <c r="C37" s="35">
        <f>334.31+15.425</f>
        <v>349.73500000000001</v>
      </c>
      <c r="D37" s="43" t="s">
        <v>15</v>
      </c>
      <c r="E37" s="37">
        <v>3</v>
      </c>
      <c r="F37" s="44">
        <v>2</v>
      </c>
      <c r="G37" s="39">
        <v>4.8</v>
      </c>
    </row>
    <row r="38" spans="1:7" thickBot="1" x14ac:dyDescent="0.3">
      <c r="A38" s="69"/>
      <c r="B38" s="69"/>
      <c r="C38" s="35">
        <f>334.31+37.812</f>
        <v>372.12200000000001</v>
      </c>
      <c r="D38" s="41" t="s">
        <v>17</v>
      </c>
      <c r="E38" s="37">
        <v>3</v>
      </c>
      <c r="F38" s="73">
        <v>2.95</v>
      </c>
      <c r="G38" s="39">
        <v>12.1</v>
      </c>
    </row>
    <row r="39" spans="1:7" thickBot="1" x14ac:dyDescent="0.3">
      <c r="A39" s="83"/>
      <c r="B39" s="81"/>
      <c r="C39" s="47">
        <f>334.31+44.668</f>
        <v>378.97800000000001</v>
      </c>
      <c r="D39" s="48" t="s">
        <v>13</v>
      </c>
      <c r="E39" s="49">
        <v>3</v>
      </c>
      <c r="F39" s="50">
        <v>0.62</v>
      </c>
      <c r="G39" s="51">
        <v>1.5</v>
      </c>
    </row>
    <row r="40" spans="1:7" ht="15" x14ac:dyDescent="0.25">
      <c r="A40" s="84" t="s">
        <v>32</v>
      </c>
      <c r="B40" s="85">
        <v>8</v>
      </c>
      <c r="C40" s="86" t="s">
        <v>33</v>
      </c>
      <c r="D40" s="87"/>
      <c r="E40" s="88">
        <v>2</v>
      </c>
      <c r="F40" s="89" t="s">
        <v>19</v>
      </c>
      <c r="G40" s="90">
        <v>5.7</v>
      </c>
    </row>
    <row r="41" spans="1:7" ht="15" x14ac:dyDescent="0.25">
      <c r="A41" s="91"/>
      <c r="B41" s="85"/>
      <c r="C41" s="92" t="s">
        <v>34</v>
      </c>
      <c r="D41" s="57"/>
      <c r="E41" s="58">
        <v>2</v>
      </c>
      <c r="F41" s="59" t="s">
        <v>19</v>
      </c>
      <c r="G41" s="93">
        <v>5.7</v>
      </c>
    </row>
    <row r="42" spans="1:7" ht="15" x14ac:dyDescent="0.25">
      <c r="A42" s="94"/>
      <c r="B42" s="95"/>
      <c r="C42" s="92" t="s">
        <v>35</v>
      </c>
      <c r="D42" s="57"/>
      <c r="E42" s="61" t="s">
        <v>20</v>
      </c>
      <c r="F42" s="59" t="s">
        <v>19</v>
      </c>
      <c r="G42" s="93">
        <v>5.7</v>
      </c>
    </row>
    <row r="43" spans="1:7" ht="15" x14ac:dyDescent="0.25">
      <c r="A43" s="96" t="s">
        <v>36</v>
      </c>
      <c r="B43" s="97">
        <v>9</v>
      </c>
      <c r="C43" s="98" t="s">
        <v>37</v>
      </c>
      <c r="D43" s="99"/>
      <c r="E43" s="58">
        <v>2</v>
      </c>
      <c r="F43" s="59" t="s">
        <v>19</v>
      </c>
      <c r="G43" s="93">
        <v>5.7</v>
      </c>
    </row>
    <row r="44" spans="1:7" ht="15" x14ac:dyDescent="0.25">
      <c r="A44" s="96"/>
      <c r="B44" s="97"/>
      <c r="C44" s="98" t="s">
        <v>38</v>
      </c>
      <c r="D44" s="99"/>
      <c r="E44" s="58">
        <v>2</v>
      </c>
      <c r="F44" s="59" t="s">
        <v>19</v>
      </c>
      <c r="G44" s="93">
        <v>5.7</v>
      </c>
    </row>
    <row r="45" spans="1:7" ht="15" x14ac:dyDescent="0.25">
      <c r="A45" s="96"/>
      <c r="B45" s="97"/>
      <c r="C45" s="98" t="s">
        <v>39</v>
      </c>
      <c r="D45" s="99"/>
      <c r="E45" s="58">
        <v>2</v>
      </c>
      <c r="F45" s="59" t="s">
        <v>19</v>
      </c>
      <c r="G45" s="93">
        <v>5.7</v>
      </c>
    </row>
    <row r="46" spans="1:7" ht="15" x14ac:dyDescent="0.25">
      <c r="A46" s="96"/>
      <c r="B46" s="97"/>
      <c r="C46" s="98" t="s">
        <v>40</v>
      </c>
      <c r="D46" s="99"/>
      <c r="E46" s="58">
        <v>2</v>
      </c>
      <c r="F46" s="59" t="s">
        <v>19</v>
      </c>
      <c r="G46" s="93">
        <v>5.7</v>
      </c>
    </row>
    <row r="47" spans="1:7" ht="15" x14ac:dyDescent="0.25">
      <c r="A47" s="96"/>
      <c r="B47" s="97"/>
      <c r="C47" s="98" t="s">
        <v>41</v>
      </c>
      <c r="D47" s="99"/>
      <c r="E47" s="58">
        <v>2</v>
      </c>
      <c r="F47" s="59" t="s">
        <v>19</v>
      </c>
      <c r="G47" s="93">
        <v>5.7</v>
      </c>
    </row>
    <row r="48" spans="1:7" ht="15" x14ac:dyDescent="0.25">
      <c r="A48" s="96"/>
      <c r="B48" s="97"/>
      <c r="C48" s="98" t="s">
        <v>42</v>
      </c>
      <c r="D48" s="99" t="s">
        <v>22</v>
      </c>
      <c r="E48" s="58">
        <v>2</v>
      </c>
      <c r="F48" s="59" t="s">
        <v>19</v>
      </c>
      <c r="G48" s="93">
        <v>5.7</v>
      </c>
    </row>
    <row r="49" spans="1:7" ht="15" x14ac:dyDescent="0.25">
      <c r="A49" s="96"/>
      <c r="B49" s="97"/>
      <c r="C49" s="98" t="s">
        <v>43</v>
      </c>
      <c r="D49" s="99"/>
      <c r="E49" s="58">
        <v>2</v>
      </c>
      <c r="F49" s="59" t="s">
        <v>19</v>
      </c>
      <c r="G49" s="93">
        <v>5.7</v>
      </c>
    </row>
    <row r="50" spans="1:7" ht="15" x14ac:dyDescent="0.25">
      <c r="A50" s="96"/>
      <c r="B50" s="97"/>
      <c r="C50" s="98" t="s">
        <v>44</v>
      </c>
      <c r="D50" s="57"/>
      <c r="E50" s="58">
        <v>2</v>
      </c>
      <c r="F50" s="59" t="s">
        <v>19</v>
      </c>
      <c r="G50" s="93">
        <v>5.7</v>
      </c>
    </row>
    <row r="51" spans="1:7" thickBot="1" x14ac:dyDescent="0.3">
      <c r="A51" s="100"/>
      <c r="B51" s="97"/>
      <c r="C51" s="98" t="s">
        <v>45</v>
      </c>
      <c r="D51" s="99"/>
      <c r="E51" s="58">
        <v>2</v>
      </c>
      <c r="F51" s="59" t="s">
        <v>19</v>
      </c>
      <c r="G51" s="93">
        <v>5.7</v>
      </c>
    </row>
    <row r="52" spans="1:7" thickBot="1" x14ac:dyDescent="0.3">
      <c r="A52" s="78" t="s">
        <v>46</v>
      </c>
      <c r="B52" s="97"/>
      <c r="C52" s="101" t="s">
        <v>47</v>
      </c>
      <c r="D52" s="102"/>
      <c r="E52" s="103">
        <v>2</v>
      </c>
      <c r="F52" s="104" t="s">
        <v>19</v>
      </c>
      <c r="G52" s="93">
        <v>5.7</v>
      </c>
    </row>
    <row r="53" spans="1:7" thickBot="1" x14ac:dyDescent="0.3">
      <c r="A53" s="69"/>
      <c r="B53" s="78">
        <v>10</v>
      </c>
      <c r="C53" s="35">
        <f>477.15+8.248-2.812</f>
        <v>482.58599999999996</v>
      </c>
      <c r="D53" s="67" t="s">
        <v>13</v>
      </c>
      <c r="E53" s="31">
        <v>3</v>
      </c>
      <c r="F53" s="68">
        <v>0.62</v>
      </c>
      <c r="G53" s="33">
        <v>1.5</v>
      </c>
    </row>
    <row r="54" spans="1:7" thickBot="1" x14ac:dyDescent="0.3">
      <c r="A54" s="69"/>
      <c r="B54" s="69"/>
      <c r="C54" s="35">
        <f>477.15+8.248</f>
        <v>485.39799999999997</v>
      </c>
      <c r="D54" s="41" t="s">
        <v>14</v>
      </c>
      <c r="E54" s="37">
        <v>3</v>
      </c>
      <c r="F54" s="73">
        <v>3.15</v>
      </c>
      <c r="G54" s="39">
        <v>12.9</v>
      </c>
    </row>
    <row r="55" spans="1:7" thickBot="1" x14ac:dyDescent="0.3">
      <c r="A55" s="81"/>
      <c r="B55" s="69"/>
      <c r="C55" s="35">
        <f>477.15+15.425</f>
        <v>492.57499999999999</v>
      </c>
      <c r="D55" s="43" t="s">
        <v>15</v>
      </c>
      <c r="E55" s="37">
        <v>3</v>
      </c>
      <c r="F55" s="44">
        <v>2</v>
      </c>
      <c r="G55" s="39">
        <v>4.8</v>
      </c>
    </row>
    <row r="56" spans="1:7" thickBot="1" x14ac:dyDescent="0.3">
      <c r="A56" s="69" t="s">
        <v>48</v>
      </c>
      <c r="B56" s="69"/>
      <c r="C56" s="35">
        <f>477.15+37.812</f>
        <v>514.96199999999999</v>
      </c>
      <c r="D56" s="41" t="s">
        <v>17</v>
      </c>
      <c r="E56" s="37">
        <v>3</v>
      </c>
      <c r="F56" s="73">
        <v>2.95</v>
      </c>
      <c r="G56" s="39">
        <v>12.1</v>
      </c>
    </row>
    <row r="57" spans="1:7" thickBot="1" x14ac:dyDescent="0.3">
      <c r="A57" s="69"/>
      <c r="B57" s="81"/>
      <c r="C57" s="47">
        <f>477.15+44.668</f>
        <v>521.81799999999998</v>
      </c>
      <c r="D57" s="75" t="s">
        <v>12</v>
      </c>
      <c r="E57" s="49">
        <v>3</v>
      </c>
      <c r="F57" s="76">
        <v>1.68</v>
      </c>
      <c r="G57" s="51"/>
    </row>
    <row r="58" spans="1:7" thickBot="1" x14ac:dyDescent="0.3">
      <c r="A58" s="69"/>
      <c r="B58" s="78">
        <v>11</v>
      </c>
      <c r="C58" s="35">
        <f>525.12+8.248</f>
        <v>533.36800000000005</v>
      </c>
      <c r="D58" s="79" t="s">
        <v>14</v>
      </c>
      <c r="E58" s="31">
        <v>3</v>
      </c>
      <c r="F58" s="80">
        <v>3.15</v>
      </c>
      <c r="G58" s="39">
        <v>12.9</v>
      </c>
    </row>
    <row r="59" spans="1:7" thickBot="1" x14ac:dyDescent="0.3">
      <c r="A59" s="83"/>
      <c r="B59" s="69"/>
      <c r="C59" s="35">
        <f>525.12+15.425</f>
        <v>540.54499999999996</v>
      </c>
      <c r="D59" s="43" t="s">
        <v>15</v>
      </c>
      <c r="E59" s="37">
        <v>3</v>
      </c>
      <c r="F59" s="44">
        <v>2</v>
      </c>
      <c r="G59" s="39">
        <v>4.8</v>
      </c>
    </row>
    <row r="60" spans="1:7" thickBot="1" x14ac:dyDescent="0.3">
      <c r="A60" s="105" t="s">
        <v>49</v>
      </c>
      <c r="B60" s="69"/>
      <c r="C60" s="35">
        <f>525.12+37.812</f>
        <v>562.93200000000002</v>
      </c>
      <c r="D60" s="41" t="s">
        <v>17</v>
      </c>
      <c r="E60" s="37">
        <v>3</v>
      </c>
      <c r="F60" s="73">
        <v>2.95</v>
      </c>
      <c r="G60" s="39">
        <v>12.1</v>
      </c>
    </row>
    <row r="61" spans="1:7" thickBot="1" x14ac:dyDescent="0.3">
      <c r="A61" s="105"/>
      <c r="B61" s="81"/>
      <c r="C61" s="47">
        <f>525.12+44.668</f>
        <v>569.78800000000001</v>
      </c>
      <c r="D61" s="75" t="s">
        <v>12</v>
      </c>
      <c r="E61" s="49">
        <v>3</v>
      </c>
      <c r="F61" s="76">
        <v>2.38</v>
      </c>
      <c r="G61" s="26"/>
    </row>
    <row r="62" spans="1:7" thickBot="1" x14ac:dyDescent="0.3">
      <c r="A62" s="106"/>
      <c r="B62" s="78">
        <v>12</v>
      </c>
      <c r="C62" s="35">
        <f>573.09+8.248</f>
        <v>581.33800000000008</v>
      </c>
      <c r="D62" s="79" t="s">
        <v>14</v>
      </c>
      <c r="E62" s="31">
        <v>3</v>
      </c>
      <c r="F62" s="80">
        <v>3.15</v>
      </c>
      <c r="G62" s="39">
        <v>12.9</v>
      </c>
    </row>
    <row r="63" spans="1:7" thickBot="1" x14ac:dyDescent="0.3">
      <c r="A63" s="106"/>
      <c r="B63" s="69"/>
      <c r="C63" s="35">
        <f>573.09+15.425</f>
        <v>588.51499999999999</v>
      </c>
      <c r="D63" s="43" t="s">
        <v>15</v>
      </c>
      <c r="E63" s="37">
        <v>3</v>
      </c>
      <c r="F63" s="44">
        <v>2</v>
      </c>
      <c r="G63" s="39">
        <v>4.8</v>
      </c>
    </row>
    <row r="64" spans="1:7" thickBot="1" x14ac:dyDescent="0.3">
      <c r="A64" s="106" t="s">
        <v>50</v>
      </c>
      <c r="B64" s="69"/>
      <c r="C64" s="35">
        <f>573.09+37.812</f>
        <v>610.90200000000004</v>
      </c>
      <c r="D64" s="41" t="s">
        <v>17</v>
      </c>
      <c r="E64" s="37">
        <v>3</v>
      </c>
      <c r="F64" s="73">
        <v>2.95</v>
      </c>
      <c r="G64" s="39">
        <v>12.1</v>
      </c>
    </row>
    <row r="65" spans="1:7" thickBot="1" x14ac:dyDescent="0.3">
      <c r="A65" s="106"/>
      <c r="B65" s="81"/>
      <c r="C65" s="47">
        <f>573.09+44.668</f>
        <v>617.75800000000004</v>
      </c>
      <c r="D65" s="75" t="s">
        <v>12</v>
      </c>
      <c r="E65" s="49">
        <v>3</v>
      </c>
      <c r="F65" s="76">
        <v>2380</v>
      </c>
      <c r="G65" s="51"/>
    </row>
    <row r="66" spans="1:7" thickBot="1" x14ac:dyDescent="0.3">
      <c r="A66" s="106"/>
      <c r="B66" s="78">
        <v>13</v>
      </c>
      <c r="C66" s="35">
        <f>624.05+0.4</f>
        <v>624.44999999999993</v>
      </c>
      <c r="D66" s="67" t="s">
        <v>13</v>
      </c>
      <c r="E66" s="31">
        <v>3</v>
      </c>
      <c r="F66" s="68">
        <v>0.62</v>
      </c>
      <c r="G66" s="21">
        <v>1.5</v>
      </c>
    </row>
    <row r="67" spans="1:7" thickBot="1" x14ac:dyDescent="0.3">
      <c r="A67" s="106"/>
      <c r="B67" s="69"/>
      <c r="C67" s="35">
        <f>624.05+8.248</f>
        <v>632.298</v>
      </c>
      <c r="D67" s="41" t="s">
        <v>14</v>
      </c>
      <c r="E67" s="37">
        <v>3</v>
      </c>
      <c r="F67" s="73">
        <v>3.15</v>
      </c>
      <c r="G67" s="39">
        <v>12.9</v>
      </c>
    </row>
    <row r="68" spans="1:7" thickBot="1" x14ac:dyDescent="0.3">
      <c r="A68" s="106"/>
      <c r="B68" s="69"/>
      <c r="C68" s="35">
        <f>624.05+15.425</f>
        <v>639.47499999999991</v>
      </c>
      <c r="D68" s="43" t="s">
        <v>15</v>
      </c>
      <c r="E68" s="37">
        <v>3</v>
      </c>
      <c r="F68" s="44">
        <v>2</v>
      </c>
      <c r="G68" s="39">
        <v>4.8</v>
      </c>
    </row>
    <row r="69" spans="1:7" thickBot="1" x14ac:dyDescent="0.3">
      <c r="A69" s="106" t="s">
        <v>51</v>
      </c>
      <c r="B69" s="69"/>
      <c r="C69" s="35">
        <f>624.05+37.812</f>
        <v>661.86199999999997</v>
      </c>
      <c r="D69" s="41" t="s">
        <v>17</v>
      </c>
      <c r="E69" s="37">
        <v>3</v>
      </c>
      <c r="F69" s="73">
        <v>2.95</v>
      </c>
      <c r="G69" s="39">
        <v>12.1</v>
      </c>
    </row>
    <row r="70" spans="1:7" thickBot="1" x14ac:dyDescent="0.3">
      <c r="A70" s="106"/>
      <c r="B70" s="81"/>
      <c r="C70" s="47">
        <f>624.05+44.668</f>
        <v>668.71799999999996</v>
      </c>
      <c r="D70" s="75" t="s">
        <v>12</v>
      </c>
      <c r="E70" s="49">
        <v>3</v>
      </c>
      <c r="F70" s="76">
        <v>2.4300000000000002</v>
      </c>
      <c r="G70" s="26"/>
    </row>
    <row r="71" spans="1:7" thickBot="1" x14ac:dyDescent="0.3">
      <c r="A71" s="106"/>
      <c r="B71" s="78">
        <v>14</v>
      </c>
      <c r="C71" s="35">
        <f>672.02+8.248</f>
        <v>680.26800000000003</v>
      </c>
      <c r="D71" s="79" t="s">
        <v>14</v>
      </c>
      <c r="E71" s="31">
        <v>3</v>
      </c>
      <c r="F71" s="80">
        <v>3.15</v>
      </c>
      <c r="G71" s="39">
        <v>12.9</v>
      </c>
    </row>
    <row r="72" spans="1:7" thickBot="1" x14ac:dyDescent="0.3">
      <c r="A72" s="106"/>
      <c r="B72" s="69"/>
      <c r="C72" s="35">
        <f>672.02+15.425</f>
        <v>687.44499999999994</v>
      </c>
      <c r="D72" s="43" t="s">
        <v>15</v>
      </c>
      <c r="E72" s="37">
        <v>3</v>
      </c>
      <c r="F72" s="44">
        <v>2</v>
      </c>
      <c r="G72" s="39">
        <v>4.8</v>
      </c>
    </row>
    <row r="73" spans="1:7" thickBot="1" x14ac:dyDescent="0.3">
      <c r="A73" s="106"/>
      <c r="B73" s="69"/>
      <c r="C73" s="35">
        <f>672.02+37.812</f>
        <v>709.83199999999999</v>
      </c>
      <c r="D73" s="41" t="s">
        <v>17</v>
      </c>
      <c r="E73" s="37">
        <v>3</v>
      </c>
      <c r="F73" s="73">
        <v>2.95</v>
      </c>
      <c r="G73" s="39">
        <v>12.1</v>
      </c>
    </row>
    <row r="74" spans="1:7" thickBot="1" x14ac:dyDescent="0.3">
      <c r="A74" s="106" t="s">
        <v>52</v>
      </c>
      <c r="B74" s="81"/>
      <c r="C74" s="47">
        <f>672.02+44.668</f>
        <v>716.68799999999999</v>
      </c>
      <c r="D74" s="75" t="s">
        <v>12</v>
      </c>
      <c r="E74" s="49">
        <v>3</v>
      </c>
      <c r="F74" s="76">
        <v>2.44</v>
      </c>
      <c r="G74" s="51"/>
    </row>
    <row r="75" spans="1:7" thickBot="1" x14ac:dyDescent="0.3">
      <c r="A75" s="106"/>
      <c r="B75" s="78">
        <v>15</v>
      </c>
      <c r="C75" s="35">
        <f>719.99+8.248</f>
        <v>728.23800000000006</v>
      </c>
      <c r="D75" s="79" t="s">
        <v>14</v>
      </c>
      <c r="E75" s="31">
        <v>3</v>
      </c>
      <c r="F75" s="80">
        <v>3.15</v>
      </c>
      <c r="G75" s="39">
        <v>12.9</v>
      </c>
    </row>
    <row r="76" spans="1:7" thickBot="1" x14ac:dyDescent="0.3">
      <c r="A76" s="106"/>
      <c r="B76" s="69"/>
      <c r="C76" s="35">
        <f>719.99+15.425</f>
        <v>735.41499999999996</v>
      </c>
      <c r="D76" s="43" t="s">
        <v>15</v>
      </c>
      <c r="E76" s="37">
        <v>3</v>
      </c>
      <c r="F76" s="44">
        <v>2</v>
      </c>
      <c r="G76" s="39">
        <v>4.8</v>
      </c>
    </row>
    <row r="77" spans="1:7" thickBot="1" x14ac:dyDescent="0.3">
      <c r="A77" s="106"/>
      <c r="B77" s="69"/>
      <c r="C77" s="35">
        <f>719.99+37.812</f>
        <v>757.80200000000002</v>
      </c>
      <c r="D77" s="41" t="s">
        <v>17</v>
      </c>
      <c r="E77" s="37">
        <v>3</v>
      </c>
      <c r="F77" s="73">
        <v>2.95</v>
      </c>
      <c r="G77" s="39">
        <v>12.1</v>
      </c>
    </row>
    <row r="78" spans="1:7" thickBot="1" x14ac:dyDescent="0.3">
      <c r="A78" s="106"/>
      <c r="B78" s="81"/>
      <c r="C78" s="47">
        <f>719.99+44.668</f>
        <v>764.65800000000002</v>
      </c>
      <c r="D78" s="75" t="s">
        <v>12</v>
      </c>
      <c r="E78" s="49">
        <v>3</v>
      </c>
      <c r="F78" s="76">
        <v>2.46</v>
      </c>
      <c r="G78" s="26"/>
    </row>
    <row r="79" spans="1:7" thickBot="1" x14ac:dyDescent="0.3">
      <c r="A79" s="65" t="s">
        <v>53</v>
      </c>
      <c r="B79" s="78">
        <v>16</v>
      </c>
      <c r="C79" s="35">
        <f>770.95+0.4</f>
        <v>771.35</v>
      </c>
      <c r="D79" s="67" t="s">
        <v>13</v>
      </c>
      <c r="E79" s="31">
        <v>3</v>
      </c>
      <c r="F79" s="68">
        <v>0.62</v>
      </c>
      <c r="G79" s="33">
        <v>1.5</v>
      </c>
    </row>
    <row r="80" spans="1:7" thickBot="1" x14ac:dyDescent="0.3">
      <c r="A80" s="69"/>
      <c r="B80" s="69"/>
      <c r="C80" s="35">
        <f>770.95+8.248</f>
        <v>779.19800000000009</v>
      </c>
      <c r="D80" s="41" t="s">
        <v>14</v>
      </c>
      <c r="E80" s="37">
        <v>3</v>
      </c>
      <c r="F80" s="73">
        <v>3.15</v>
      </c>
      <c r="G80" s="39">
        <v>12.9</v>
      </c>
    </row>
    <row r="81" spans="1:7" thickBot="1" x14ac:dyDescent="0.3">
      <c r="A81" s="69"/>
      <c r="B81" s="69"/>
      <c r="C81" s="35">
        <f>770.95+15.425</f>
        <v>786.375</v>
      </c>
      <c r="D81" s="43" t="s">
        <v>15</v>
      </c>
      <c r="E81" s="37">
        <v>3</v>
      </c>
      <c r="F81" s="44">
        <v>2</v>
      </c>
      <c r="G81" s="39">
        <v>4.8</v>
      </c>
    </row>
    <row r="82" spans="1:7" thickBot="1" x14ac:dyDescent="0.3">
      <c r="A82" s="69"/>
      <c r="B82" s="69"/>
      <c r="C82" s="35">
        <f>770.95+37.812</f>
        <v>808.76200000000006</v>
      </c>
      <c r="D82" s="41" t="s">
        <v>17</v>
      </c>
      <c r="E82" s="37">
        <v>3</v>
      </c>
      <c r="F82" s="73">
        <v>2.95</v>
      </c>
      <c r="G82" s="39">
        <v>12.1</v>
      </c>
    </row>
    <row r="83" spans="1:7" thickBot="1" x14ac:dyDescent="0.3">
      <c r="A83" s="83"/>
      <c r="B83" s="81"/>
      <c r="C83" s="47">
        <f>770.95+44.668</f>
        <v>815.61800000000005</v>
      </c>
      <c r="D83" s="75" t="s">
        <v>12</v>
      </c>
      <c r="E83" s="49">
        <v>3</v>
      </c>
      <c r="F83" s="76">
        <v>2.4300000000000002</v>
      </c>
      <c r="G83" s="51"/>
    </row>
    <row r="84" spans="1:7" thickBot="1" x14ac:dyDescent="0.3">
      <c r="A84" s="65" t="s">
        <v>54</v>
      </c>
      <c r="B84" s="78">
        <v>17</v>
      </c>
      <c r="C84" s="35">
        <f>818.92+8.248</f>
        <v>827.16800000000001</v>
      </c>
      <c r="D84" s="79" t="s">
        <v>14</v>
      </c>
      <c r="E84" s="31">
        <v>3</v>
      </c>
      <c r="F84" s="80">
        <v>3.15</v>
      </c>
      <c r="G84" s="39">
        <v>12.9</v>
      </c>
    </row>
    <row r="85" spans="1:7" thickBot="1" x14ac:dyDescent="0.3">
      <c r="A85" s="69"/>
      <c r="B85" s="69"/>
      <c r="C85" s="35">
        <f>818.92+15.425</f>
        <v>834.34499999999991</v>
      </c>
      <c r="D85" s="43" t="s">
        <v>15</v>
      </c>
      <c r="E85" s="37">
        <v>3</v>
      </c>
      <c r="F85" s="44">
        <v>2</v>
      </c>
      <c r="G85" s="39">
        <v>4.8</v>
      </c>
    </row>
    <row r="86" spans="1:7" thickBot="1" x14ac:dyDescent="0.3">
      <c r="A86" s="69"/>
      <c r="B86" s="69"/>
      <c r="C86" s="35">
        <f>818.92+37.812</f>
        <v>856.73199999999997</v>
      </c>
      <c r="D86" s="41" t="s">
        <v>17</v>
      </c>
      <c r="E86" s="37">
        <v>3</v>
      </c>
      <c r="F86" s="73">
        <v>2.95</v>
      </c>
      <c r="G86" s="39">
        <v>12.1</v>
      </c>
    </row>
    <row r="87" spans="1:7" thickBot="1" x14ac:dyDescent="0.3">
      <c r="A87" s="83"/>
      <c r="B87" s="81"/>
      <c r="C87" s="47">
        <f>818.92+44.668</f>
        <v>863.58799999999997</v>
      </c>
      <c r="D87" s="75" t="s">
        <v>12</v>
      </c>
      <c r="E87" s="49">
        <v>3</v>
      </c>
      <c r="F87" s="76">
        <v>2.62</v>
      </c>
      <c r="G87" s="26"/>
    </row>
    <row r="88" spans="1:7" thickBot="1" x14ac:dyDescent="0.3">
      <c r="A88" s="106" t="s">
        <v>55</v>
      </c>
      <c r="B88" s="78">
        <v>18</v>
      </c>
      <c r="C88" s="35">
        <f>866.88+8.248</f>
        <v>875.12800000000004</v>
      </c>
      <c r="D88" s="79" t="s">
        <v>14</v>
      </c>
      <c r="E88" s="31">
        <v>3</v>
      </c>
      <c r="F88" s="80">
        <v>3.15</v>
      </c>
      <c r="G88" s="39">
        <v>12.9</v>
      </c>
    </row>
    <row r="89" spans="1:7" thickBot="1" x14ac:dyDescent="0.3">
      <c r="A89" s="106"/>
      <c r="B89" s="69"/>
      <c r="C89" s="35">
        <f>866.88+15.425</f>
        <v>882.30499999999995</v>
      </c>
      <c r="D89" s="43" t="s">
        <v>15</v>
      </c>
      <c r="E89" s="37">
        <v>3</v>
      </c>
      <c r="F89" s="44">
        <v>2</v>
      </c>
      <c r="G89" s="39">
        <v>4.8</v>
      </c>
    </row>
    <row r="90" spans="1:7" thickBot="1" x14ac:dyDescent="0.3">
      <c r="A90" s="106"/>
      <c r="B90" s="69"/>
      <c r="C90" s="35">
        <f>866.88+37.812</f>
        <v>904.69200000000001</v>
      </c>
      <c r="D90" s="41" t="s">
        <v>17</v>
      </c>
      <c r="E90" s="37">
        <v>3</v>
      </c>
      <c r="F90" s="73">
        <v>2.95</v>
      </c>
      <c r="G90" s="39">
        <v>12.1</v>
      </c>
    </row>
    <row r="91" spans="1:7" thickBot="1" x14ac:dyDescent="0.3">
      <c r="A91" s="106"/>
      <c r="B91" s="81"/>
      <c r="C91" s="47">
        <f>866.88+44.668</f>
        <v>911.548</v>
      </c>
      <c r="D91" s="75" t="s">
        <v>12</v>
      </c>
      <c r="E91" s="49">
        <v>3</v>
      </c>
      <c r="F91" s="76">
        <v>2.67</v>
      </c>
      <c r="G91" s="51"/>
    </row>
    <row r="92" spans="1:7" thickBot="1" x14ac:dyDescent="0.3">
      <c r="A92" s="106"/>
      <c r="B92" s="78">
        <v>19</v>
      </c>
      <c r="C92" s="35">
        <f>917.85+0.4</f>
        <v>918.25</v>
      </c>
      <c r="D92" s="67" t="s">
        <v>13</v>
      </c>
      <c r="E92" s="31">
        <v>3</v>
      </c>
      <c r="F92" s="68">
        <v>0.62</v>
      </c>
      <c r="G92" s="21">
        <v>1.5</v>
      </c>
    </row>
    <row r="93" spans="1:7" thickBot="1" x14ac:dyDescent="0.3">
      <c r="A93" s="106" t="s">
        <v>56</v>
      </c>
      <c r="B93" s="69"/>
      <c r="C93" s="35">
        <f>917.85+8.248</f>
        <v>926.09800000000007</v>
      </c>
      <c r="D93" s="41" t="s">
        <v>14</v>
      </c>
      <c r="E93" s="37">
        <v>3</v>
      </c>
      <c r="F93" s="73">
        <v>3.15</v>
      </c>
      <c r="G93" s="39">
        <v>12.9</v>
      </c>
    </row>
    <row r="94" spans="1:7" thickBot="1" x14ac:dyDescent="0.3">
      <c r="A94" s="106"/>
      <c r="B94" s="69"/>
      <c r="C94" s="35">
        <f>917.85+15.425</f>
        <v>933.27499999999998</v>
      </c>
      <c r="D94" s="43" t="s">
        <v>15</v>
      </c>
      <c r="E94" s="37">
        <v>3</v>
      </c>
      <c r="F94" s="44">
        <v>2</v>
      </c>
      <c r="G94" s="39">
        <v>4.8</v>
      </c>
    </row>
    <row r="95" spans="1:7" thickBot="1" x14ac:dyDescent="0.3">
      <c r="A95" s="106"/>
      <c r="B95" s="69"/>
      <c r="C95" s="35">
        <f>917.85+37.812</f>
        <v>955.66200000000003</v>
      </c>
      <c r="D95" s="41" t="s">
        <v>17</v>
      </c>
      <c r="E95" s="37">
        <v>3</v>
      </c>
      <c r="F95" s="73">
        <v>2.95</v>
      </c>
      <c r="G95" s="39">
        <v>12.1</v>
      </c>
    </row>
    <row r="96" spans="1:7" thickBot="1" x14ac:dyDescent="0.3">
      <c r="A96" s="106"/>
      <c r="B96" s="81"/>
      <c r="C96" s="47">
        <f>917.85+44.668</f>
        <v>962.51800000000003</v>
      </c>
      <c r="D96" s="75" t="s">
        <v>12</v>
      </c>
      <c r="E96" s="49">
        <v>3</v>
      </c>
      <c r="F96" s="76">
        <v>2.7</v>
      </c>
      <c r="G96" s="26"/>
    </row>
    <row r="97" spans="1:7" thickBot="1" x14ac:dyDescent="0.3">
      <c r="A97" s="107" t="s">
        <v>57</v>
      </c>
      <c r="B97" s="108">
        <v>20</v>
      </c>
      <c r="C97" s="109">
        <f>965.82+8.248</f>
        <v>974.0680000000001</v>
      </c>
      <c r="D97" s="79" t="s">
        <v>14</v>
      </c>
      <c r="E97" s="31">
        <v>3</v>
      </c>
      <c r="F97" s="80">
        <v>3.15</v>
      </c>
      <c r="G97" s="39">
        <v>12.9</v>
      </c>
    </row>
    <row r="98" spans="1:7" thickBot="1" x14ac:dyDescent="0.3">
      <c r="A98" s="110"/>
      <c r="B98" s="27"/>
      <c r="C98" s="109">
        <f>965.82+15.425</f>
        <v>981.245</v>
      </c>
      <c r="D98" s="43" t="s">
        <v>15</v>
      </c>
      <c r="E98" s="37">
        <v>3</v>
      </c>
      <c r="F98" s="44">
        <v>2</v>
      </c>
      <c r="G98" s="39">
        <v>4.8</v>
      </c>
    </row>
    <row r="99" spans="1:7" thickBot="1" x14ac:dyDescent="0.3">
      <c r="A99" s="110"/>
      <c r="B99" s="27"/>
      <c r="C99" s="109">
        <f>965.82+37.812</f>
        <v>1003.6320000000001</v>
      </c>
      <c r="D99" s="41" t="s">
        <v>17</v>
      </c>
      <c r="E99" s="37">
        <v>3</v>
      </c>
      <c r="F99" s="73">
        <v>2.95</v>
      </c>
      <c r="G99" s="39">
        <v>12.1</v>
      </c>
    </row>
    <row r="100" spans="1:7" thickBot="1" x14ac:dyDescent="0.3">
      <c r="A100" s="110"/>
      <c r="B100" s="111"/>
      <c r="C100" s="112">
        <f>965.82+44.668</f>
        <v>1010.4880000000001</v>
      </c>
      <c r="D100" s="75" t="s">
        <v>12</v>
      </c>
      <c r="E100" s="49">
        <v>3</v>
      </c>
      <c r="F100" s="76">
        <v>2.86</v>
      </c>
      <c r="G100" s="51"/>
    </row>
    <row r="101" spans="1:7" thickBot="1" x14ac:dyDescent="0.3">
      <c r="A101" s="113"/>
      <c r="B101" s="108">
        <v>21</v>
      </c>
      <c r="C101" s="109">
        <f>1013.78+8.248</f>
        <v>1022.028</v>
      </c>
      <c r="D101" s="79" t="s">
        <v>14</v>
      </c>
      <c r="E101" s="31">
        <v>3</v>
      </c>
      <c r="F101" s="80">
        <v>3.15</v>
      </c>
      <c r="G101" s="39">
        <v>12.9</v>
      </c>
    </row>
    <row r="102" spans="1:7" thickBot="1" x14ac:dyDescent="0.3">
      <c r="A102" s="107" t="s">
        <v>58</v>
      </c>
      <c r="B102" s="27"/>
      <c r="C102" s="109">
        <f>1013.78+15.425</f>
        <v>1029.2049999999999</v>
      </c>
      <c r="D102" s="43" t="s">
        <v>15</v>
      </c>
      <c r="E102" s="37">
        <v>3</v>
      </c>
      <c r="F102" s="44">
        <v>2</v>
      </c>
      <c r="G102" s="39">
        <v>4.8</v>
      </c>
    </row>
    <row r="103" spans="1:7" thickBot="1" x14ac:dyDescent="0.3">
      <c r="A103" s="110"/>
      <c r="B103" s="27"/>
      <c r="C103" s="109">
        <f>1013.78+37.812</f>
        <v>1051.5919999999999</v>
      </c>
      <c r="D103" s="41" t="s">
        <v>17</v>
      </c>
      <c r="E103" s="37">
        <v>3</v>
      </c>
      <c r="F103" s="73">
        <v>2.95</v>
      </c>
      <c r="G103" s="39">
        <v>12.1</v>
      </c>
    </row>
    <row r="104" spans="1:7" thickBot="1" x14ac:dyDescent="0.3">
      <c r="A104" s="110"/>
      <c r="B104" s="111"/>
      <c r="C104" s="112">
        <f>1013.78+44.668</f>
        <v>1058.4479999999999</v>
      </c>
      <c r="D104" s="75" t="s">
        <v>12</v>
      </c>
      <c r="E104" s="49">
        <v>3</v>
      </c>
      <c r="F104" s="76">
        <v>2.9</v>
      </c>
      <c r="G104" s="26">
        <v>9.8000000000000007</v>
      </c>
    </row>
    <row r="105" spans="1:7" thickBot="1" x14ac:dyDescent="0.3">
      <c r="A105" s="110"/>
      <c r="B105" s="108">
        <v>22</v>
      </c>
      <c r="C105" s="109">
        <f>1064.75+0.4</f>
        <v>1065.1500000000001</v>
      </c>
      <c r="D105" s="67" t="s">
        <v>13</v>
      </c>
      <c r="E105" s="31">
        <v>3</v>
      </c>
      <c r="F105" s="68">
        <v>0.62</v>
      </c>
      <c r="G105" s="33">
        <v>1.5</v>
      </c>
    </row>
    <row r="106" spans="1:7" thickBot="1" x14ac:dyDescent="0.3">
      <c r="A106" s="113"/>
      <c r="B106" s="27"/>
      <c r="C106" s="109">
        <f>1064.75+8.248</f>
        <v>1072.998</v>
      </c>
      <c r="D106" s="41" t="s">
        <v>14</v>
      </c>
      <c r="E106" s="37">
        <v>3</v>
      </c>
      <c r="F106" s="73">
        <v>3.15</v>
      </c>
      <c r="G106" s="39">
        <v>12.9</v>
      </c>
    </row>
    <row r="107" spans="1:7" thickBot="1" x14ac:dyDescent="0.3">
      <c r="A107" s="107" t="s">
        <v>59</v>
      </c>
      <c r="B107" s="27"/>
      <c r="C107" s="109">
        <f>1064.75+15.425</f>
        <v>1080.175</v>
      </c>
      <c r="D107" s="43" t="s">
        <v>15</v>
      </c>
      <c r="E107" s="37">
        <v>3</v>
      </c>
      <c r="F107" s="44">
        <v>2</v>
      </c>
      <c r="G107" s="39">
        <v>4.8</v>
      </c>
    </row>
    <row r="108" spans="1:7" thickBot="1" x14ac:dyDescent="0.3">
      <c r="A108" s="110"/>
      <c r="B108" s="27"/>
      <c r="C108" s="109">
        <f>1064.75+37.812</f>
        <v>1102.5619999999999</v>
      </c>
      <c r="D108" s="41" t="s">
        <v>17</v>
      </c>
      <c r="E108" s="37">
        <v>3</v>
      </c>
      <c r="F108" s="73">
        <v>2.95</v>
      </c>
      <c r="G108" s="39">
        <v>12.1</v>
      </c>
    </row>
    <row r="109" spans="1:7" thickBot="1" x14ac:dyDescent="0.3">
      <c r="A109" s="110"/>
      <c r="B109" s="111"/>
      <c r="C109" s="112">
        <f>1064.75+44.668</f>
        <v>1109.4179999999999</v>
      </c>
      <c r="D109" s="75" t="s">
        <v>12</v>
      </c>
      <c r="E109" s="49">
        <v>3</v>
      </c>
      <c r="F109" s="76">
        <v>3.02</v>
      </c>
      <c r="G109" s="51"/>
    </row>
    <row r="110" spans="1:7" thickBot="1" x14ac:dyDescent="0.3">
      <c r="A110" s="69"/>
      <c r="B110" s="78">
        <v>23</v>
      </c>
      <c r="C110" s="35">
        <f>1112.71+8.248</f>
        <v>1120.9580000000001</v>
      </c>
      <c r="D110" s="79" t="s">
        <v>14</v>
      </c>
      <c r="E110" s="31">
        <v>3</v>
      </c>
      <c r="F110" s="80">
        <v>3.15</v>
      </c>
      <c r="G110" s="39">
        <v>12.9</v>
      </c>
    </row>
    <row r="111" spans="1:7" thickBot="1" x14ac:dyDescent="0.3">
      <c r="A111" s="83"/>
      <c r="B111" s="69"/>
      <c r="C111" s="35">
        <f>1112.71+15.425</f>
        <v>1128.135</v>
      </c>
      <c r="D111" s="43" t="s">
        <v>15</v>
      </c>
      <c r="E111" s="37">
        <v>3</v>
      </c>
      <c r="F111" s="44">
        <v>2</v>
      </c>
      <c r="G111" s="39">
        <v>4.8</v>
      </c>
    </row>
    <row r="112" spans="1:7" thickBot="1" x14ac:dyDescent="0.3">
      <c r="A112" s="65" t="s">
        <v>60</v>
      </c>
      <c r="B112" s="69"/>
      <c r="C112" s="35">
        <f>1112.71+37.812</f>
        <v>1150.5219999999999</v>
      </c>
      <c r="D112" s="41" t="s">
        <v>17</v>
      </c>
      <c r="E112" s="37">
        <v>3</v>
      </c>
      <c r="F112" s="73">
        <v>2.95</v>
      </c>
      <c r="G112" s="39">
        <v>12.1</v>
      </c>
    </row>
    <row r="113" spans="1:7" thickBot="1" x14ac:dyDescent="0.3">
      <c r="A113" s="69"/>
      <c r="B113" s="81"/>
      <c r="C113" s="47">
        <f>1112.71+44.668</f>
        <v>1157.3779999999999</v>
      </c>
      <c r="D113" s="75" t="s">
        <v>12</v>
      </c>
      <c r="E113" s="49">
        <v>3</v>
      </c>
      <c r="F113" s="76">
        <v>3.55</v>
      </c>
      <c r="G113" s="26">
        <v>9.8000000000000007</v>
      </c>
    </row>
    <row r="114" spans="1:7" thickBot="1" x14ac:dyDescent="0.3">
      <c r="A114" s="69"/>
      <c r="B114" s="78">
        <v>24</v>
      </c>
      <c r="C114" s="35">
        <f>1160.68+8.248</f>
        <v>1168.9280000000001</v>
      </c>
      <c r="D114" s="79" t="s">
        <v>14</v>
      </c>
      <c r="E114" s="31">
        <v>3</v>
      </c>
      <c r="F114" s="80">
        <v>3.15</v>
      </c>
      <c r="G114" s="39">
        <v>12.9</v>
      </c>
    </row>
    <row r="115" spans="1:7" thickBot="1" x14ac:dyDescent="0.3">
      <c r="A115" s="83"/>
      <c r="B115" s="69"/>
      <c r="C115" s="35">
        <f>1160.68+15.425</f>
        <v>1176.105</v>
      </c>
      <c r="D115" s="43" t="s">
        <v>15</v>
      </c>
      <c r="E115" s="37">
        <v>3</v>
      </c>
      <c r="F115" s="44">
        <v>2</v>
      </c>
      <c r="G115" s="39">
        <v>4.8</v>
      </c>
    </row>
    <row r="116" spans="1:7" thickBot="1" x14ac:dyDescent="0.3">
      <c r="A116" s="65" t="s">
        <v>61</v>
      </c>
      <c r="B116" s="69"/>
      <c r="C116" s="35">
        <f>1160.68+37.812</f>
        <v>1198.492</v>
      </c>
      <c r="D116" s="41" t="s">
        <v>17</v>
      </c>
      <c r="E116" s="37">
        <v>3</v>
      </c>
      <c r="F116" s="73">
        <v>2.95</v>
      </c>
      <c r="G116" s="39">
        <v>12.1</v>
      </c>
    </row>
    <row r="117" spans="1:7" thickBot="1" x14ac:dyDescent="0.3">
      <c r="A117" s="69"/>
      <c r="B117" s="81"/>
      <c r="C117" s="47">
        <f>1160.68+44.668</f>
        <v>1205.348</v>
      </c>
      <c r="D117" s="75" t="s">
        <v>12</v>
      </c>
      <c r="E117" s="49">
        <v>3</v>
      </c>
      <c r="F117" s="76">
        <v>4.0999999999999996</v>
      </c>
      <c r="G117" s="51"/>
    </row>
    <row r="118" spans="1:7" thickBot="1" x14ac:dyDescent="0.3">
      <c r="A118" s="69"/>
      <c r="B118" s="78">
        <v>25</v>
      </c>
      <c r="C118" s="35">
        <f>1211.65+0.4</f>
        <v>1212.0500000000002</v>
      </c>
      <c r="D118" s="67" t="s">
        <v>13</v>
      </c>
      <c r="E118" s="31">
        <v>3</v>
      </c>
      <c r="F118" s="68">
        <v>0.62</v>
      </c>
      <c r="G118" s="21">
        <v>1.5</v>
      </c>
    </row>
    <row r="119" spans="1:7" thickBot="1" x14ac:dyDescent="0.3">
      <c r="A119" s="69"/>
      <c r="B119" s="69"/>
      <c r="C119" s="35">
        <f>1211.65+8.248</f>
        <v>1219.8980000000001</v>
      </c>
      <c r="D119" s="41" t="s">
        <v>14</v>
      </c>
      <c r="E119" s="37">
        <v>3</v>
      </c>
      <c r="F119" s="73">
        <v>3.15</v>
      </c>
      <c r="G119" s="39">
        <v>12.9</v>
      </c>
    </row>
    <row r="120" spans="1:7" thickBot="1" x14ac:dyDescent="0.3">
      <c r="A120" s="83"/>
      <c r="B120" s="69"/>
      <c r="C120" s="35">
        <f>1211.65+15.425</f>
        <v>1227.075</v>
      </c>
      <c r="D120" s="43" t="s">
        <v>15</v>
      </c>
      <c r="E120" s="37">
        <v>3</v>
      </c>
      <c r="F120" s="44">
        <v>2</v>
      </c>
      <c r="G120" s="39">
        <v>4.8</v>
      </c>
    </row>
    <row r="121" spans="1:7" thickBot="1" x14ac:dyDescent="0.3">
      <c r="A121" s="65" t="s">
        <v>62</v>
      </c>
      <c r="B121" s="69"/>
      <c r="C121" s="35">
        <f>1211.65+37.812</f>
        <v>1249.462</v>
      </c>
      <c r="D121" s="41" t="s">
        <v>17</v>
      </c>
      <c r="E121" s="37">
        <v>3</v>
      </c>
      <c r="F121" s="73">
        <v>2.95</v>
      </c>
      <c r="G121" s="39">
        <v>12.1</v>
      </c>
    </row>
    <row r="122" spans="1:7" thickBot="1" x14ac:dyDescent="0.3">
      <c r="A122" s="69"/>
      <c r="B122" s="81"/>
      <c r="C122" s="47">
        <f>1211.65+44.668</f>
        <v>1256.318</v>
      </c>
      <c r="D122" s="75" t="s">
        <v>12</v>
      </c>
      <c r="E122" s="49">
        <v>3</v>
      </c>
      <c r="F122" s="76">
        <v>3.38</v>
      </c>
      <c r="G122" s="26">
        <v>9.8000000000000007</v>
      </c>
    </row>
    <row r="123" spans="1:7" thickBot="1" x14ac:dyDescent="0.3">
      <c r="A123" s="69"/>
      <c r="B123" s="78">
        <v>26</v>
      </c>
      <c r="C123" s="35">
        <f>1259.61+8.248</f>
        <v>1267.8579999999999</v>
      </c>
      <c r="D123" s="79" t="s">
        <v>14</v>
      </c>
      <c r="E123" s="31">
        <v>3</v>
      </c>
      <c r="F123" s="80">
        <v>3.15</v>
      </c>
      <c r="G123" s="39">
        <v>12.9</v>
      </c>
    </row>
    <row r="124" spans="1:7" thickBot="1" x14ac:dyDescent="0.3">
      <c r="A124" s="83"/>
      <c r="B124" s="69"/>
      <c r="C124" s="35">
        <f>1259.61+15.425</f>
        <v>1275.0349999999999</v>
      </c>
      <c r="D124" s="43" t="s">
        <v>15</v>
      </c>
      <c r="E124" s="37">
        <v>3</v>
      </c>
      <c r="F124" s="44">
        <v>2</v>
      </c>
      <c r="G124" s="39">
        <v>4.8</v>
      </c>
    </row>
    <row r="125" spans="1:7" thickBot="1" x14ac:dyDescent="0.3">
      <c r="A125" s="65" t="s">
        <v>63</v>
      </c>
      <c r="B125" s="69"/>
      <c r="C125" s="35">
        <f>1259.61+37.812</f>
        <v>1297.4219999999998</v>
      </c>
      <c r="D125" s="41" t="s">
        <v>17</v>
      </c>
      <c r="E125" s="37">
        <v>3</v>
      </c>
      <c r="F125" s="73">
        <v>2.95</v>
      </c>
      <c r="G125" s="39">
        <v>12.1</v>
      </c>
    </row>
    <row r="126" spans="1:7" thickBot="1" x14ac:dyDescent="0.3">
      <c r="A126" s="69"/>
      <c r="B126" s="81"/>
      <c r="C126" s="47">
        <f>1259.61+44.668</f>
        <v>1304.2779999999998</v>
      </c>
      <c r="D126" s="75" t="s">
        <v>12</v>
      </c>
      <c r="E126" s="49">
        <v>3</v>
      </c>
      <c r="F126" s="76">
        <v>3.34</v>
      </c>
      <c r="G126" s="51">
        <v>9.8000000000000007</v>
      </c>
    </row>
    <row r="127" spans="1:7" thickBot="1" x14ac:dyDescent="0.3">
      <c r="A127" s="69"/>
      <c r="B127" s="78">
        <v>27</v>
      </c>
      <c r="C127" s="35">
        <f>1307.58+8.248</f>
        <v>1315.828</v>
      </c>
      <c r="D127" s="79" t="s">
        <v>14</v>
      </c>
      <c r="E127" s="31">
        <v>3</v>
      </c>
      <c r="F127" s="80">
        <v>3.15</v>
      </c>
      <c r="G127" s="39">
        <v>12.9</v>
      </c>
    </row>
    <row r="128" spans="1:7" thickBot="1" x14ac:dyDescent="0.3">
      <c r="A128" s="83"/>
      <c r="B128" s="69"/>
      <c r="C128" s="35">
        <f>1307.58+15.425</f>
        <v>1323.0049999999999</v>
      </c>
      <c r="D128" s="43" t="s">
        <v>15</v>
      </c>
      <c r="E128" s="37">
        <v>3</v>
      </c>
      <c r="F128" s="44">
        <v>2</v>
      </c>
      <c r="G128" s="39">
        <v>4.8</v>
      </c>
    </row>
    <row r="129" spans="1:7" thickBot="1" x14ac:dyDescent="0.3">
      <c r="A129" s="65" t="s">
        <v>64</v>
      </c>
      <c r="B129" s="69"/>
      <c r="C129" s="35">
        <f>1307.58+37.812</f>
        <v>1345.3919999999998</v>
      </c>
      <c r="D129" s="41" t="s">
        <v>17</v>
      </c>
      <c r="E129" s="37">
        <v>3</v>
      </c>
      <c r="F129" s="73">
        <v>2.95</v>
      </c>
      <c r="G129" s="39">
        <v>12.1</v>
      </c>
    </row>
    <row r="130" spans="1:7" thickBot="1" x14ac:dyDescent="0.3">
      <c r="A130" s="69"/>
      <c r="B130" s="81"/>
      <c r="C130" s="47">
        <f>1307.58+44.668</f>
        <v>1352.2479999999998</v>
      </c>
      <c r="D130" s="75" t="s">
        <v>12</v>
      </c>
      <c r="E130" s="49">
        <v>3</v>
      </c>
      <c r="F130" s="76">
        <v>3.38</v>
      </c>
      <c r="G130" s="26">
        <v>9.8000000000000007</v>
      </c>
    </row>
    <row r="131" spans="1:7" thickBot="1" x14ac:dyDescent="0.3">
      <c r="A131" s="69"/>
      <c r="B131" s="78">
        <v>28</v>
      </c>
      <c r="C131" s="35">
        <f>1358.54+0.4</f>
        <v>1358.94</v>
      </c>
      <c r="D131" s="67" t="s">
        <v>13</v>
      </c>
      <c r="E131" s="31">
        <v>3</v>
      </c>
      <c r="F131" s="68">
        <v>0.62</v>
      </c>
      <c r="G131" s="33">
        <v>1.5</v>
      </c>
    </row>
    <row r="132" spans="1:7" thickBot="1" x14ac:dyDescent="0.3">
      <c r="A132" s="69"/>
      <c r="B132" s="69"/>
      <c r="C132" s="35">
        <f>1358.54+8.248</f>
        <v>1366.788</v>
      </c>
      <c r="D132" s="41" t="s">
        <v>14</v>
      </c>
      <c r="E132" s="37">
        <v>3</v>
      </c>
      <c r="F132" s="73">
        <v>3.15</v>
      </c>
      <c r="G132" s="39">
        <v>12.9</v>
      </c>
    </row>
    <row r="133" spans="1:7" thickBot="1" x14ac:dyDescent="0.3">
      <c r="A133" s="83"/>
      <c r="B133" s="69"/>
      <c r="C133" s="35">
        <f>1358.54+15.425</f>
        <v>1373.9649999999999</v>
      </c>
      <c r="D133" s="43" t="s">
        <v>15</v>
      </c>
      <c r="E133" s="37">
        <v>3</v>
      </c>
      <c r="F133" s="44">
        <v>2</v>
      </c>
      <c r="G133" s="39">
        <v>4.8</v>
      </c>
    </row>
    <row r="134" spans="1:7" thickBot="1" x14ac:dyDescent="0.3">
      <c r="A134" s="65" t="s">
        <v>65</v>
      </c>
      <c r="B134" s="69"/>
      <c r="C134" s="35">
        <f>1358.54+37.812</f>
        <v>1396.3519999999999</v>
      </c>
      <c r="D134" s="41" t="s">
        <v>17</v>
      </c>
      <c r="E134" s="37">
        <v>3</v>
      </c>
      <c r="F134" s="73">
        <v>2.95</v>
      </c>
      <c r="G134" s="39">
        <v>12.1</v>
      </c>
    </row>
    <row r="135" spans="1:7" thickBot="1" x14ac:dyDescent="0.3">
      <c r="A135" s="69"/>
      <c r="B135" s="81"/>
      <c r="C135" s="47">
        <f>1358.54+44.668</f>
        <v>1403.2079999999999</v>
      </c>
      <c r="D135" s="75" t="s">
        <v>12</v>
      </c>
      <c r="E135" s="49">
        <v>3</v>
      </c>
      <c r="F135" s="76">
        <v>3.38</v>
      </c>
      <c r="G135" s="51">
        <v>9.8000000000000007</v>
      </c>
    </row>
    <row r="136" spans="1:7" thickBot="1" x14ac:dyDescent="0.3">
      <c r="A136" s="69"/>
      <c r="B136" s="78">
        <v>29</v>
      </c>
      <c r="C136" s="35">
        <f>1406.51+8.248</f>
        <v>1414.758</v>
      </c>
      <c r="D136" s="79" t="s">
        <v>14</v>
      </c>
      <c r="E136" s="31">
        <v>3</v>
      </c>
      <c r="F136" s="80">
        <v>3.15</v>
      </c>
      <c r="G136" s="39">
        <v>12.9</v>
      </c>
    </row>
    <row r="137" spans="1:7" thickBot="1" x14ac:dyDescent="0.3">
      <c r="A137" s="83"/>
      <c r="B137" s="69"/>
      <c r="C137" s="35">
        <f>1406.51+15.425</f>
        <v>1421.9349999999999</v>
      </c>
      <c r="D137" s="43" t="s">
        <v>15</v>
      </c>
      <c r="E137" s="37">
        <v>3</v>
      </c>
      <c r="F137" s="44">
        <v>2</v>
      </c>
      <c r="G137" s="39">
        <v>4.8</v>
      </c>
    </row>
    <row r="138" spans="1:7" thickBot="1" x14ac:dyDescent="0.3">
      <c r="A138" s="65" t="s">
        <v>66</v>
      </c>
      <c r="B138" s="69"/>
      <c r="C138" s="35">
        <f>1406.51+37.812</f>
        <v>1444.3219999999999</v>
      </c>
      <c r="D138" s="41" t="s">
        <v>17</v>
      </c>
      <c r="E138" s="37">
        <v>3</v>
      </c>
      <c r="F138" s="73">
        <v>2.95</v>
      </c>
      <c r="G138" s="39">
        <v>12.1</v>
      </c>
    </row>
    <row r="139" spans="1:7" thickBot="1" x14ac:dyDescent="0.3">
      <c r="A139" s="69"/>
      <c r="B139" s="81"/>
      <c r="C139" s="47">
        <f>1406.51+44.668</f>
        <v>1451.1779999999999</v>
      </c>
      <c r="D139" s="75" t="s">
        <v>12</v>
      </c>
      <c r="E139" s="49">
        <v>3</v>
      </c>
      <c r="F139" s="76">
        <v>3.54</v>
      </c>
      <c r="G139" s="26">
        <v>9.8000000000000007</v>
      </c>
    </row>
    <row r="140" spans="1:7" thickBot="1" x14ac:dyDescent="0.3">
      <c r="A140" s="110"/>
      <c r="B140" s="108">
        <v>30</v>
      </c>
      <c r="C140" s="109">
        <f>1454.48+8.248</f>
        <v>1462.7280000000001</v>
      </c>
      <c r="D140" s="79" t="s">
        <v>14</v>
      </c>
      <c r="E140" s="31">
        <v>3</v>
      </c>
      <c r="F140" s="80">
        <v>3.15</v>
      </c>
      <c r="G140" s="39">
        <v>12.9</v>
      </c>
    </row>
    <row r="141" spans="1:7" thickBot="1" x14ac:dyDescent="0.3">
      <c r="A141" s="110"/>
      <c r="B141" s="27"/>
      <c r="C141" s="109">
        <f>1454.48+15.425</f>
        <v>1469.905</v>
      </c>
      <c r="D141" s="43" t="s">
        <v>15</v>
      </c>
      <c r="E141" s="37">
        <v>3</v>
      </c>
      <c r="F141" s="44">
        <v>2</v>
      </c>
      <c r="G141" s="39">
        <v>4.8</v>
      </c>
    </row>
    <row r="142" spans="1:7" thickBot="1" x14ac:dyDescent="0.3">
      <c r="A142" s="110"/>
      <c r="B142" s="27"/>
      <c r="C142" s="109">
        <f>1454.48+37.812</f>
        <v>1492.2919999999999</v>
      </c>
      <c r="D142" s="41" t="s">
        <v>17</v>
      </c>
      <c r="E142" s="37">
        <v>3</v>
      </c>
      <c r="F142" s="73">
        <v>2.95</v>
      </c>
      <c r="G142" s="39">
        <v>12.1</v>
      </c>
    </row>
    <row r="143" spans="1:7" thickBot="1" x14ac:dyDescent="0.3">
      <c r="A143" s="106" t="s">
        <v>67</v>
      </c>
      <c r="B143" s="27"/>
      <c r="C143" s="109">
        <f>1454.48+44.668</f>
        <v>1499.1479999999999</v>
      </c>
      <c r="D143" s="114" t="s">
        <v>12</v>
      </c>
      <c r="E143" s="37">
        <v>3</v>
      </c>
      <c r="F143" s="71">
        <v>3.38</v>
      </c>
      <c r="G143" s="39">
        <v>9.8000000000000007</v>
      </c>
    </row>
    <row r="144" spans="1:7" thickBot="1" x14ac:dyDescent="0.3">
      <c r="A144" s="106"/>
      <c r="B144" s="115">
        <v>31</v>
      </c>
      <c r="C144" s="47">
        <v>1505.84</v>
      </c>
      <c r="D144" s="48" t="s">
        <v>13</v>
      </c>
      <c r="E144" s="49">
        <v>3</v>
      </c>
      <c r="F144" s="50">
        <v>0.62</v>
      </c>
      <c r="G144" s="51">
        <v>1.5</v>
      </c>
    </row>
    <row r="145" spans="1:7" thickBot="1" x14ac:dyDescent="0.3">
      <c r="A145" s="116" t="s">
        <v>68</v>
      </c>
      <c r="B145" s="117">
        <v>32</v>
      </c>
      <c r="C145" s="118">
        <v>1560</v>
      </c>
      <c r="D145" s="119" t="s">
        <v>25</v>
      </c>
      <c r="E145" s="120">
        <v>2</v>
      </c>
      <c r="F145" s="121" t="s">
        <v>19</v>
      </c>
      <c r="G145" s="21">
        <v>5.7</v>
      </c>
    </row>
    <row r="146" spans="1:7" thickBot="1" x14ac:dyDescent="0.3">
      <c r="A146" s="122" t="s">
        <v>69</v>
      </c>
      <c r="B146" s="123">
        <v>33</v>
      </c>
      <c r="C146" s="124">
        <v>1601</v>
      </c>
      <c r="D146" s="119" t="s">
        <v>10</v>
      </c>
      <c r="E146" s="125">
        <v>2</v>
      </c>
      <c r="F146" s="126" t="s">
        <v>19</v>
      </c>
      <c r="G146" s="127">
        <v>5.7</v>
      </c>
    </row>
    <row r="147" spans="1:7" thickBot="1" x14ac:dyDescent="0.3">
      <c r="A147" s="128" t="s">
        <v>70</v>
      </c>
      <c r="B147" s="129">
        <v>34</v>
      </c>
      <c r="C147" s="130">
        <v>1659</v>
      </c>
      <c r="D147" s="131" t="s">
        <v>10</v>
      </c>
      <c r="E147" s="125">
        <v>2</v>
      </c>
      <c r="F147" s="126" t="s">
        <v>19</v>
      </c>
      <c r="G147" s="127">
        <v>5.7</v>
      </c>
    </row>
    <row r="148" spans="1:7" thickBot="1" x14ac:dyDescent="0.3">
      <c r="A148" s="132"/>
      <c r="B148" s="133"/>
      <c r="C148" s="134">
        <v>1685</v>
      </c>
      <c r="D148" s="135" t="s">
        <v>10</v>
      </c>
      <c r="E148" s="125">
        <v>2</v>
      </c>
      <c r="F148" s="126" t="s">
        <v>19</v>
      </c>
      <c r="G148" s="127">
        <v>5.7</v>
      </c>
    </row>
    <row r="149" spans="1:7" thickBot="1" x14ac:dyDescent="0.3">
      <c r="A149" s="117"/>
      <c r="B149" s="117"/>
      <c r="C149" s="134">
        <v>1720</v>
      </c>
      <c r="D149" s="136" t="s">
        <v>71</v>
      </c>
      <c r="E149" s="137">
        <v>3</v>
      </c>
      <c r="F149" s="126" t="s">
        <v>19</v>
      </c>
      <c r="G149" s="60">
        <v>7.9</v>
      </c>
    </row>
    <row r="150" spans="1:7" thickBot="1" x14ac:dyDescent="0.3">
      <c r="A150" s="123" t="s">
        <v>72</v>
      </c>
      <c r="B150" s="138">
        <v>36</v>
      </c>
      <c r="C150" s="123">
        <v>1755</v>
      </c>
      <c r="D150" s="119" t="s">
        <v>10</v>
      </c>
      <c r="E150" s="125">
        <v>2</v>
      </c>
      <c r="F150" s="126" t="s">
        <v>19</v>
      </c>
      <c r="G150" s="127">
        <v>5.7</v>
      </c>
    </row>
    <row r="151" spans="1:7" thickBot="1" x14ac:dyDescent="0.3">
      <c r="A151" s="129" t="s">
        <v>73</v>
      </c>
      <c r="B151" s="129">
        <v>35</v>
      </c>
      <c r="C151" s="139">
        <v>1792</v>
      </c>
      <c r="D151" s="136" t="s">
        <v>71</v>
      </c>
      <c r="E151" s="137">
        <v>3</v>
      </c>
      <c r="F151" s="126" t="s">
        <v>19</v>
      </c>
      <c r="G151" s="60">
        <v>7.9</v>
      </c>
    </row>
    <row r="152" spans="1:7" thickBot="1" x14ac:dyDescent="0.3">
      <c r="A152" s="133"/>
      <c r="B152" s="133"/>
      <c r="C152" s="134">
        <v>1828</v>
      </c>
      <c r="D152" s="136" t="s">
        <v>10</v>
      </c>
      <c r="E152" s="125">
        <v>2</v>
      </c>
      <c r="F152" s="126" t="s">
        <v>19</v>
      </c>
      <c r="G152" s="127">
        <v>5.7</v>
      </c>
    </row>
    <row r="153" spans="1:7" ht="15" x14ac:dyDescent="0.25">
      <c r="A153" s="129" t="s">
        <v>74</v>
      </c>
      <c r="B153" s="129">
        <v>35</v>
      </c>
      <c r="C153" s="130">
        <v>1862</v>
      </c>
      <c r="D153" s="119" t="s">
        <v>10</v>
      </c>
      <c r="E153" s="125">
        <v>2</v>
      </c>
      <c r="F153" s="126" t="s">
        <v>19</v>
      </c>
      <c r="G153" s="127">
        <v>5.7</v>
      </c>
    </row>
    <row r="154" spans="1:7" ht="15" x14ac:dyDescent="0.25">
      <c r="A154" s="140"/>
      <c r="B154" s="140"/>
      <c r="C154" s="122">
        <v>1882</v>
      </c>
      <c r="D154" s="141" t="s">
        <v>22</v>
      </c>
      <c r="E154" s="125">
        <v>2</v>
      </c>
      <c r="F154" s="126" t="s">
        <v>19</v>
      </c>
      <c r="G154" s="127">
        <v>5.7</v>
      </c>
    </row>
    <row r="155" spans="1:7" thickBot="1" x14ac:dyDescent="0.3">
      <c r="A155" s="133"/>
      <c r="B155" s="133"/>
      <c r="C155" s="142">
        <v>1895</v>
      </c>
      <c r="D155" s="136" t="s">
        <v>75</v>
      </c>
      <c r="E155" s="37">
        <v>3</v>
      </c>
      <c r="F155" s="126" t="s">
        <v>19</v>
      </c>
      <c r="G155" s="60">
        <v>7.9</v>
      </c>
    </row>
    <row r="156" spans="1:7" ht="15" x14ac:dyDescent="0.25">
      <c r="A156" s="129" t="s">
        <v>76</v>
      </c>
      <c r="B156" s="129">
        <v>39</v>
      </c>
      <c r="C156" s="129">
        <v>1910</v>
      </c>
      <c r="D156" s="141" t="s">
        <v>75</v>
      </c>
      <c r="E156" s="143">
        <v>3</v>
      </c>
      <c r="F156" s="144" t="s">
        <v>19</v>
      </c>
      <c r="G156" s="145">
        <v>7.9</v>
      </c>
    </row>
    <row r="157" spans="1:7" ht="15" x14ac:dyDescent="0.25">
      <c r="A157" s="140"/>
      <c r="B157" s="140"/>
      <c r="C157" s="146"/>
      <c r="D157" s="141" t="s">
        <v>22</v>
      </c>
      <c r="E157" s="143"/>
      <c r="F157" s="147"/>
      <c r="G157" s="148"/>
    </row>
    <row r="158" spans="1:7" ht="15" x14ac:dyDescent="0.25">
      <c r="A158" s="140"/>
      <c r="B158" s="140"/>
      <c r="C158" s="139">
        <v>1915</v>
      </c>
      <c r="D158" s="116" t="s">
        <v>75</v>
      </c>
      <c r="E158" s="37">
        <v>3</v>
      </c>
      <c r="F158" s="126" t="s">
        <v>19</v>
      </c>
      <c r="G158" s="60">
        <v>7.9</v>
      </c>
    </row>
    <row r="159" spans="1:7" ht="15" x14ac:dyDescent="0.25">
      <c r="A159" s="140"/>
      <c r="B159" s="140"/>
      <c r="C159" s="139">
        <v>1925</v>
      </c>
      <c r="D159" s="116" t="s">
        <v>75</v>
      </c>
      <c r="E159" s="37">
        <v>3</v>
      </c>
      <c r="F159" s="126" t="s">
        <v>19</v>
      </c>
      <c r="G159" s="60">
        <v>7.9</v>
      </c>
    </row>
    <row r="160" spans="1:7" thickBot="1" x14ac:dyDescent="0.3">
      <c r="A160" s="133"/>
      <c r="B160" s="133"/>
      <c r="C160" s="142">
        <v>1930</v>
      </c>
      <c r="D160" s="149" t="s">
        <v>75</v>
      </c>
      <c r="E160" s="37">
        <v>3</v>
      </c>
      <c r="F160" s="126" t="s">
        <v>19</v>
      </c>
      <c r="G160" s="60">
        <v>7.9</v>
      </c>
    </row>
    <row r="161" spans="1:7" thickBot="1" x14ac:dyDescent="0.3">
      <c r="A161" s="138" t="s">
        <v>77</v>
      </c>
      <c r="B161" s="138">
        <v>40</v>
      </c>
      <c r="C161" s="118">
        <v>1973</v>
      </c>
      <c r="D161" s="150" t="s">
        <v>78</v>
      </c>
      <c r="E161" s="37">
        <v>3</v>
      </c>
      <c r="F161" s="126" t="s">
        <v>19</v>
      </c>
      <c r="G161" s="60">
        <v>7.9</v>
      </c>
    </row>
    <row r="162" spans="1:7" thickBot="1" x14ac:dyDescent="0.3">
      <c r="A162" s="151" t="s">
        <v>79</v>
      </c>
      <c r="B162" s="117">
        <v>41</v>
      </c>
      <c r="C162" s="152">
        <v>2018</v>
      </c>
      <c r="D162" s="150" t="s">
        <v>10</v>
      </c>
      <c r="E162" s="125">
        <v>2</v>
      </c>
      <c r="F162" s="126" t="s">
        <v>19</v>
      </c>
      <c r="G162" s="127">
        <v>5.7</v>
      </c>
    </row>
    <row r="163" spans="1:7" thickBot="1" x14ac:dyDescent="0.3">
      <c r="A163" s="118" t="s">
        <v>80</v>
      </c>
      <c r="B163" s="117">
        <v>41</v>
      </c>
      <c r="C163" s="152">
        <v>2047</v>
      </c>
      <c r="D163" s="150" t="s">
        <v>10</v>
      </c>
      <c r="E163" s="125">
        <v>2</v>
      </c>
      <c r="F163" s="126" t="s">
        <v>19</v>
      </c>
      <c r="G163" s="127">
        <v>5.7</v>
      </c>
    </row>
    <row r="164" spans="1:7" thickBot="1" x14ac:dyDescent="0.3">
      <c r="A164" s="138" t="s">
        <v>81</v>
      </c>
      <c r="B164" s="150">
        <v>42</v>
      </c>
      <c r="C164" s="152">
        <v>2074</v>
      </c>
      <c r="D164" s="150" t="s">
        <v>10</v>
      </c>
      <c r="E164" s="153">
        <v>2</v>
      </c>
      <c r="F164" s="154" t="s">
        <v>19</v>
      </c>
      <c r="G164" s="155">
        <v>5.7</v>
      </c>
    </row>
    <row r="165" spans="1:7" x14ac:dyDescent="0.25">
      <c r="A165" s="156"/>
      <c r="B165" s="156"/>
      <c r="D165" s="158"/>
      <c r="F165" s="160"/>
      <c r="G165" s="161"/>
    </row>
    <row r="166" spans="1:7" x14ac:dyDescent="0.25">
      <c r="A166" s="156"/>
      <c r="B166" s="156"/>
      <c r="C166" s="162"/>
      <c r="D166" s="158"/>
      <c r="F166" s="160"/>
      <c r="G166" s="161"/>
    </row>
    <row r="167" spans="1:7" x14ac:dyDescent="0.25">
      <c r="A167" s="156"/>
      <c r="B167" s="156"/>
      <c r="C167" s="162"/>
      <c r="D167" s="158"/>
      <c r="F167" s="160"/>
      <c r="G167" s="161"/>
    </row>
    <row r="168" spans="1:7" ht="18" x14ac:dyDescent="0.25">
      <c r="A168" s="163"/>
      <c r="B168" s="164"/>
      <c r="C168" s="162"/>
      <c r="D168" s="158"/>
      <c r="F168" s="160"/>
      <c r="G168" s="161"/>
    </row>
    <row r="169" spans="1:7" ht="18" x14ac:dyDescent="0.25">
      <c r="A169" s="163"/>
      <c r="B169" s="164"/>
      <c r="C169" s="162"/>
      <c r="D169" s="158"/>
      <c r="F169" s="160"/>
      <c r="G169" s="161"/>
    </row>
    <row r="170" spans="1:7" ht="18" x14ac:dyDescent="0.25">
      <c r="A170" s="163"/>
      <c r="B170" s="164"/>
      <c r="C170" s="162"/>
      <c r="D170" s="158"/>
      <c r="F170" s="160"/>
      <c r="G170" s="161"/>
    </row>
    <row r="171" spans="1:7" ht="18" x14ac:dyDescent="0.25">
      <c r="A171" s="163"/>
      <c r="B171" s="164"/>
      <c r="C171" s="162"/>
      <c r="D171" s="158"/>
      <c r="F171" s="160"/>
      <c r="G171" s="161"/>
    </row>
    <row r="172" spans="1:7" ht="18" x14ac:dyDescent="0.25">
      <c r="A172" s="165"/>
      <c r="B172" s="165"/>
      <c r="C172" s="162"/>
      <c r="D172" s="158"/>
      <c r="F172" s="160"/>
      <c r="G172" s="161"/>
    </row>
    <row r="173" spans="1:7" ht="18" x14ac:dyDescent="0.25">
      <c r="A173" s="163"/>
      <c r="B173" s="164"/>
      <c r="C173" s="162"/>
      <c r="D173" s="158"/>
      <c r="F173" s="160"/>
      <c r="G173" s="161"/>
    </row>
    <row r="174" spans="1:7" x14ac:dyDescent="0.25">
      <c r="A174" s="156"/>
      <c r="B174" s="156"/>
      <c r="C174" s="162"/>
      <c r="D174" s="158"/>
      <c r="F174" s="160"/>
      <c r="G174" s="161"/>
    </row>
    <row r="175" spans="1:7" x14ac:dyDescent="0.25">
      <c r="A175" s="156"/>
      <c r="B175" s="156"/>
      <c r="C175" s="162"/>
      <c r="D175" s="158"/>
      <c r="F175" s="160"/>
      <c r="G175" s="161"/>
    </row>
    <row r="176" spans="1:7" x14ac:dyDescent="0.25">
      <c r="A176" s="156"/>
      <c r="B176" s="156"/>
      <c r="C176" s="162"/>
      <c r="D176" s="158"/>
      <c r="F176" s="160"/>
      <c r="G176" s="161"/>
    </row>
    <row r="177" spans="1:7" x14ac:dyDescent="0.25">
      <c r="A177" s="156"/>
      <c r="B177" s="156"/>
      <c r="C177" s="162"/>
      <c r="D177" s="158"/>
      <c r="F177" s="160"/>
      <c r="G177" s="161"/>
    </row>
    <row r="178" spans="1:7" x14ac:dyDescent="0.25">
      <c r="A178" s="156"/>
      <c r="B178" s="156"/>
      <c r="C178" s="162"/>
      <c r="D178" s="158"/>
      <c r="F178" s="160"/>
      <c r="G178" s="161"/>
    </row>
    <row r="179" spans="1:7" x14ac:dyDescent="0.25">
      <c r="A179" s="156"/>
      <c r="B179" s="156"/>
      <c r="C179" s="162"/>
      <c r="D179" s="158"/>
      <c r="F179" s="160"/>
      <c r="G179" s="161"/>
    </row>
    <row r="180" spans="1:7" x14ac:dyDescent="0.25">
      <c r="A180" s="156"/>
      <c r="B180" s="156"/>
      <c r="C180" s="162"/>
      <c r="D180" s="158"/>
      <c r="F180" s="160"/>
      <c r="G180" s="161"/>
    </row>
    <row r="181" spans="1:7" x14ac:dyDescent="0.25">
      <c r="A181" s="156"/>
      <c r="B181" s="156"/>
      <c r="C181" s="162"/>
      <c r="D181" s="158"/>
      <c r="F181" s="160"/>
      <c r="G181" s="161"/>
    </row>
    <row r="182" spans="1:7" x14ac:dyDescent="0.25">
      <c r="A182" s="156"/>
      <c r="B182" s="156"/>
      <c r="C182" s="162"/>
      <c r="D182" s="158"/>
      <c r="F182" s="160"/>
      <c r="G182" s="161"/>
    </row>
    <row r="183" spans="1:7" x14ac:dyDescent="0.25">
      <c r="A183" s="156"/>
      <c r="B183" s="156"/>
      <c r="C183" s="162"/>
      <c r="D183" s="158"/>
      <c r="F183" s="160"/>
      <c r="G183" s="161"/>
    </row>
    <row r="184" spans="1:7" x14ac:dyDescent="0.25">
      <c r="A184" s="156"/>
      <c r="B184" s="156"/>
      <c r="C184" s="162"/>
      <c r="D184" s="158"/>
      <c r="F184" s="160"/>
      <c r="G184" s="161"/>
    </row>
    <row r="185" spans="1:7" x14ac:dyDescent="0.25">
      <c r="A185" s="156"/>
      <c r="B185" s="156"/>
      <c r="C185" s="162"/>
      <c r="D185" s="158"/>
      <c r="F185" s="160"/>
      <c r="G185" s="161"/>
    </row>
    <row r="186" spans="1:7" x14ac:dyDescent="0.25">
      <c r="A186" s="156"/>
      <c r="B186" s="156"/>
      <c r="C186" s="162"/>
      <c r="D186" s="158"/>
      <c r="F186" s="160"/>
      <c r="G186" s="161"/>
    </row>
    <row r="187" spans="1:7" x14ac:dyDescent="0.25">
      <c r="A187" s="156"/>
      <c r="B187" s="156"/>
      <c r="C187" s="162"/>
      <c r="D187" s="158"/>
      <c r="F187" s="160"/>
      <c r="G187" s="161"/>
    </row>
    <row r="188" spans="1:7" x14ac:dyDescent="0.25">
      <c r="A188" s="156"/>
      <c r="B188" s="156"/>
      <c r="C188" s="162"/>
      <c r="D188" s="158"/>
      <c r="F188" s="160"/>
      <c r="G188" s="161"/>
    </row>
    <row r="189" spans="1:7" x14ac:dyDescent="0.25">
      <c r="A189" s="156"/>
      <c r="B189" s="156"/>
      <c r="C189" s="162"/>
      <c r="D189" s="158"/>
      <c r="F189" s="160"/>
      <c r="G189" s="161"/>
    </row>
    <row r="190" spans="1:7" x14ac:dyDescent="0.25">
      <c r="A190" s="156"/>
      <c r="B190" s="156"/>
      <c r="C190" s="162"/>
      <c r="D190" s="158"/>
      <c r="F190" s="160"/>
      <c r="G190" s="161"/>
    </row>
    <row r="191" spans="1:7" x14ac:dyDescent="0.25">
      <c r="A191" s="156"/>
      <c r="B191" s="156"/>
      <c r="C191" s="162"/>
      <c r="D191" s="158"/>
      <c r="F191" s="160"/>
      <c r="G191" s="161"/>
    </row>
    <row r="192" spans="1:7" x14ac:dyDescent="0.25">
      <c r="A192" s="156"/>
      <c r="B192" s="156"/>
      <c r="C192" s="162"/>
      <c r="D192" s="158"/>
      <c r="F192" s="160"/>
      <c r="G192" s="161"/>
    </row>
    <row r="193" spans="1:7" x14ac:dyDescent="0.25">
      <c r="A193" s="156"/>
      <c r="B193" s="156"/>
      <c r="C193" s="162"/>
      <c r="D193" s="158"/>
      <c r="F193" s="160"/>
      <c r="G193" s="161"/>
    </row>
    <row r="194" spans="1:7" x14ac:dyDescent="0.25">
      <c r="A194" s="156"/>
      <c r="B194" s="156"/>
      <c r="C194" s="162"/>
      <c r="D194" s="158"/>
      <c r="F194" s="160"/>
      <c r="G194" s="161"/>
    </row>
    <row r="195" spans="1:7" x14ac:dyDescent="0.25">
      <c r="A195" s="156"/>
      <c r="B195" s="156"/>
      <c r="C195" s="162"/>
      <c r="D195" s="158"/>
      <c r="F195" s="160"/>
      <c r="G195" s="161"/>
    </row>
    <row r="196" spans="1:7" x14ac:dyDescent="0.25">
      <c r="A196" s="156"/>
      <c r="B196" s="156"/>
      <c r="C196" s="162"/>
      <c r="D196" s="158"/>
      <c r="F196" s="160"/>
      <c r="G196" s="161"/>
    </row>
    <row r="197" spans="1:7" x14ac:dyDescent="0.25">
      <c r="A197" s="156"/>
      <c r="B197" s="156"/>
      <c r="C197" s="162"/>
      <c r="D197" s="158"/>
      <c r="F197" s="160"/>
      <c r="G197" s="161"/>
    </row>
    <row r="198" spans="1:7" x14ac:dyDescent="0.25">
      <c r="A198" s="156"/>
      <c r="B198" s="156"/>
      <c r="C198" s="162"/>
      <c r="D198" s="158"/>
      <c r="F198" s="160"/>
      <c r="G198" s="161"/>
    </row>
    <row r="199" spans="1:7" x14ac:dyDescent="0.25">
      <c r="A199" s="156"/>
      <c r="B199" s="156"/>
      <c r="C199" s="162"/>
      <c r="D199" s="158"/>
      <c r="F199" s="160"/>
      <c r="G199" s="161"/>
    </row>
    <row r="200" spans="1:7" x14ac:dyDescent="0.25">
      <c r="A200" s="156"/>
      <c r="B200" s="156"/>
      <c r="C200" s="162"/>
      <c r="D200" s="158"/>
      <c r="F200" s="160"/>
      <c r="G200" s="161"/>
    </row>
    <row r="201" spans="1:7" x14ac:dyDescent="0.25">
      <c r="A201" s="156"/>
      <c r="B201" s="156"/>
      <c r="C201" s="162"/>
      <c r="D201" s="158"/>
      <c r="F201" s="160"/>
      <c r="G201" s="161"/>
    </row>
    <row r="202" spans="1:7" x14ac:dyDescent="0.25">
      <c r="A202" s="156"/>
      <c r="B202" s="156"/>
      <c r="C202" s="162"/>
      <c r="D202" s="158"/>
      <c r="F202" s="160"/>
      <c r="G202" s="161"/>
    </row>
    <row r="203" spans="1:7" x14ac:dyDescent="0.25">
      <c r="A203" s="156"/>
      <c r="B203" s="156"/>
      <c r="C203" s="162"/>
      <c r="D203" s="158"/>
      <c r="F203" s="160"/>
      <c r="G203" s="161"/>
    </row>
    <row r="204" spans="1:7" x14ac:dyDescent="0.25">
      <c r="A204" s="156"/>
      <c r="B204" s="156"/>
      <c r="C204" s="162"/>
      <c r="D204" s="158"/>
      <c r="F204" s="160"/>
      <c r="G204" s="161"/>
    </row>
    <row r="205" spans="1:7" x14ac:dyDescent="0.25">
      <c r="A205" s="156"/>
      <c r="B205" s="156"/>
      <c r="C205" s="162"/>
      <c r="D205" s="158"/>
      <c r="F205" s="160"/>
      <c r="G205" s="161"/>
    </row>
    <row r="206" spans="1:7" x14ac:dyDescent="0.25">
      <c r="A206" s="156"/>
      <c r="B206" s="156"/>
      <c r="C206" s="162"/>
      <c r="D206" s="158"/>
      <c r="F206" s="160"/>
      <c r="G206" s="161"/>
    </row>
    <row r="207" spans="1:7" x14ac:dyDescent="0.25">
      <c r="A207" s="156"/>
      <c r="B207" s="156"/>
      <c r="C207" s="162"/>
      <c r="D207" s="158"/>
      <c r="F207" s="160"/>
      <c r="G207" s="161"/>
    </row>
    <row r="208" spans="1:7" x14ac:dyDescent="0.25">
      <c r="A208" s="156"/>
      <c r="B208" s="156"/>
      <c r="C208" s="162"/>
      <c r="D208" s="158"/>
      <c r="F208" s="160"/>
      <c r="G208" s="161"/>
    </row>
    <row r="209" spans="1:7" x14ac:dyDescent="0.25">
      <c r="A209" s="156"/>
      <c r="B209" s="156"/>
      <c r="C209" s="162"/>
      <c r="D209" s="158"/>
      <c r="F209" s="160"/>
      <c r="G209" s="161"/>
    </row>
    <row r="210" spans="1:7" x14ac:dyDescent="0.25">
      <c r="A210" s="156"/>
      <c r="B210" s="156"/>
      <c r="C210" s="162"/>
      <c r="D210" s="158"/>
      <c r="F210" s="160"/>
      <c r="G210" s="161"/>
    </row>
    <row r="211" spans="1:7" x14ac:dyDescent="0.25">
      <c r="A211" s="156"/>
      <c r="B211" s="156"/>
      <c r="C211" s="162"/>
      <c r="D211" s="158"/>
      <c r="F211" s="160"/>
      <c r="G211" s="161"/>
    </row>
    <row r="212" spans="1:7" x14ac:dyDescent="0.25">
      <c r="A212" s="156"/>
      <c r="B212" s="156"/>
      <c r="C212" s="162"/>
      <c r="D212" s="158"/>
      <c r="F212" s="160"/>
      <c r="G212" s="161"/>
    </row>
    <row r="213" spans="1:7" x14ac:dyDescent="0.25">
      <c r="A213" s="156"/>
      <c r="B213" s="156"/>
      <c r="C213" s="162"/>
      <c r="D213" s="158"/>
      <c r="F213" s="160"/>
      <c r="G213" s="161"/>
    </row>
    <row r="214" spans="1:7" x14ac:dyDescent="0.25">
      <c r="A214" s="156"/>
      <c r="B214" s="156"/>
      <c r="C214" s="162"/>
      <c r="D214" s="158"/>
      <c r="F214" s="160"/>
      <c r="G214" s="161"/>
    </row>
    <row r="215" spans="1:7" x14ac:dyDescent="0.25">
      <c r="A215" s="156"/>
      <c r="B215" s="156"/>
      <c r="C215" s="162"/>
      <c r="D215" s="158"/>
      <c r="F215" s="160"/>
      <c r="G215" s="161"/>
    </row>
    <row r="216" spans="1:7" x14ac:dyDescent="0.25">
      <c r="A216" s="156"/>
      <c r="B216" s="156"/>
      <c r="C216" s="162"/>
      <c r="D216" s="158"/>
      <c r="F216" s="160"/>
      <c r="G216" s="161"/>
    </row>
    <row r="217" spans="1:7" x14ac:dyDescent="0.25">
      <c r="A217" s="156"/>
      <c r="B217" s="156"/>
      <c r="C217" s="162"/>
      <c r="D217" s="158"/>
      <c r="F217" s="160"/>
      <c r="G217" s="161"/>
    </row>
    <row r="218" spans="1:7" x14ac:dyDescent="0.25">
      <c r="A218" s="156"/>
      <c r="B218" s="156"/>
      <c r="C218" s="162"/>
      <c r="D218" s="158"/>
      <c r="F218" s="160"/>
      <c r="G218" s="161"/>
    </row>
    <row r="219" spans="1:7" x14ac:dyDescent="0.25">
      <c r="A219" s="156"/>
      <c r="B219" s="156"/>
      <c r="C219" s="162"/>
      <c r="D219" s="158"/>
      <c r="F219" s="160"/>
      <c r="G219" s="161"/>
    </row>
    <row r="220" spans="1:7" x14ac:dyDescent="0.25">
      <c r="A220" s="156"/>
      <c r="B220" s="156"/>
      <c r="C220" s="162"/>
      <c r="D220" s="158"/>
      <c r="F220" s="160"/>
      <c r="G220" s="161"/>
    </row>
    <row r="221" spans="1:7" x14ac:dyDescent="0.25">
      <c r="A221" s="156"/>
      <c r="B221" s="156"/>
      <c r="C221" s="162"/>
      <c r="D221" s="158"/>
      <c r="F221" s="160"/>
      <c r="G221" s="161"/>
    </row>
    <row r="222" spans="1:7" x14ac:dyDescent="0.25">
      <c r="A222" s="156"/>
      <c r="B222" s="156"/>
      <c r="C222" s="162"/>
      <c r="D222" s="158"/>
      <c r="F222" s="160"/>
      <c r="G222" s="161"/>
    </row>
    <row r="223" spans="1:7" x14ac:dyDescent="0.25">
      <c r="A223" s="156"/>
      <c r="B223" s="156"/>
      <c r="C223" s="162"/>
      <c r="D223" s="158"/>
      <c r="F223" s="160"/>
      <c r="G223" s="161"/>
    </row>
    <row r="224" spans="1:7" x14ac:dyDescent="0.25">
      <c r="A224" s="156"/>
      <c r="B224" s="156"/>
      <c r="C224" s="162"/>
      <c r="D224" s="158"/>
      <c r="F224" s="160"/>
      <c r="G224" s="161"/>
    </row>
    <row r="225" spans="1:7" x14ac:dyDescent="0.25">
      <c r="A225" s="156"/>
      <c r="B225" s="156"/>
      <c r="C225" s="162"/>
      <c r="D225" s="158"/>
      <c r="F225" s="160"/>
      <c r="G225" s="161"/>
    </row>
    <row r="226" spans="1:7" x14ac:dyDescent="0.25">
      <c r="A226" s="156"/>
      <c r="B226" s="156"/>
      <c r="C226" s="162"/>
      <c r="D226" s="158"/>
      <c r="F226" s="160"/>
      <c r="G226" s="161"/>
    </row>
    <row r="227" spans="1:7" x14ac:dyDescent="0.25">
      <c r="A227" s="156"/>
      <c r="B227" s="156"/>
      <c r="C227" s="162"/>
      <c r="D227" s="158"/>
      <c r="F227" s="160"/>
      <c r="G227" s="161"/>
    </row>
    <row r="228" spans="1:7" x14ac:dyDescent="0.25">
      <c r="A228" s="156"/>
      <c r="B228" s="156"/>
      <c r="C228" s="162"/>
      <c r="D228" s="158"/>
      <c r="F228" s="160"/>
      <c r="G228" s="161"/>
    </row>
    <row r="229" spans="1:7" x14ac:dyDescent="0.25">
      <c r="A229" s="156"/>
      <c r="B229" s="156"/>
      <c r="C229" s="162"/>
      <c r="D229" s="158"/>
      <c r="F229" s="160"/>
      <c r="G229" s="161"/>
    </row>
    <row r="230" spans="1:7" x14ac:dyDescent="0.25">
      <c r="A230" s="156"/>
      <c r="B230" s="156"/>
      <c r="C230" s="162"/>
      <c r="D230" s="158"/>
      <c r="F230" s="160"/>
      <c r="G230" s="161"/>
    </row>
    <row r="231" spans="1:7" x14ac:dyDescent="0.25">
      <c r="A231" s="156"/>
      <c r="B231" s="156"/>
      <c r="C231" s="162"/>
      <c r="D231" s="158"/>
      <c r="F231" s="160"/>
      <c r="G231" s="161"/>
    </row>
    <row r="232" spans="1:7" x14ac:dyDescent="0.25">
      <c r="A232" s="156"/>
      <c r="B232" s="156"/>
      <c r="C232" s="162"/>
      <c r="D232" s="158"/>
      <c r="F232" s="160"/>
      <c r="G232" s="161"/>
    </row>
    <row r="233" spans="1:7" x14ac:dyDescent="0.25">
      <c r="A233" s="156"/>
      <c r="B233" s="156"/>
      <c r="C233" s="162"/>
      <c r="D233" s="158"/>
      <c r="F233" s="160"/>
      <c r="G233" s="161"/>
    </row>
    <row r="234" spans="1:7" x14ac:dyDescent="0.25">
      <c r="A234" s="156"/>
      <c r="B234" s="156"/>
      <c r="C234" s="162"/>
      <c r="D234" s="158"/>
      <c r="F234" s="160"/>
      <c r="G234" s="161"/>
    </row>
    <row r="235" spans="1:7" x14ac:dyDescent="0.25">
      <c r="A235" s="156"/>
      <c r="B235" s="156"/>
      <c r="C235" s="162"/>
      <c r="D235" s="158"/>
      <c r="F235" s="160"/>
      <c r="G235" s="161"/>
    </row>
    <row r="236" spans="1:7" x14ac:dyDescent="0.25">
      <c r="A236" s="156"/>
      <c r="B236" s="156"/>
      <c r="C236" s="162"/>
      <c r="D236" s="158"/>
      <c r="F236" s="160"/>
      <c r="G236" s="161"/>
    </row>
    <row r="237" spans="1:7" x14ac:dyDescent="0.25">
      <c r="A237" s="156"/>
      <c r="B237" s="156"/>
      <c r="C237" s="162"/>
      <c r="D237" s="158"/>
      <c r="F237" s="160"/>
      <c r="G237" s="161"/>
    </row>
    <row r="238" spans="1:7" x14ac:dyDescent="0.25">
      <c r="A238" s="156"/>
      <c r="B238" s="156"/>
      <c r="C238" s="162"/>
      <c r="D238" s="158"/>
      <c r="F238" s="160"/>
      <c r="G238" s="161"/>
    </row>
    <row r="239" spans="1:7" x14ac:dyDescent="0.25">
      <c r="A239" s="156"/>
      <c r="B239" s="156"/>
      <c r="C239" s="162"/>
      <c r="D239" s="158"/>
      <c r="F239" s="160"/>
      <c r="G239" s="161"/>
    </row>
    <row r="240" spans="1:7" x14ac:dyDescent="0.25">
      <c r="A240" s="156"/>
      <c r="B240" s="156"/>
      <c r="C240" s="162"/>
      <c r="D240" s="158"/>
      <c r="F240" s="160"/>
      <c r="G240" s="161"/>
    </row>
    <row r="241" spans="1:7" x14ac:dyDescent="0.25">
      <c r="A241" s="156"/>
      <c r="B241" s="156"/>
      <c r="C241" s="162"/>
      <c r="D241" s="158"/>
      <c r="F241" s="160"/>
      <c r="G241" s="161"/>
    </row>
    <row r="242" spans="1:7" x14ac:dyDescent="0.25">
      <c r="A242" s="156"/>
      <c r="B242" s="156"/>
      <c r="C242" s="162"/>
      <c r="D242" s="158"/>
      <c r="F242" s="160"/>
      <c r="G242" s="161"/>
    </row>
    <row r="243" spans="1:7" x14ac:dyDescent="0.25">
      <c r="A243" s="156"/>
      <c r="B243" s="156"/>
      <c r="C243" s="162"/>
      <c r="D243" s="158"/>
      <c r="F243" s="160"/>
      <c r="G243" s="161"/>
    </row>
    <row r="244" spans="1:7" x14ac:dyDescent="0.25">
      <c r="A244" s="156"/>
      <c r="B244" s="156"/>
      <c r="C244" s="162"/>
      <c r="D244" s="158"/>
      <c r="F244" s="160"/>
      <c r="G244" s="161"/>
    </row>
    <row r="245" spans="1:7" x14ac:dyDescent="0.25">
      <c r="A245" s="156"/>
      <c r="B245" s="156"/>
      <c r="C245" s="162"/>
      <c r="D245" s="158"/>
      <c r="F245" s="160"/>
      <c r="G245" s="161"/>
    </row>
    <row r="246" spans="1:7" x14ac:dyDescent="0.25">
      <c r="A246" s="156"/>
      <c r="B246" s="156"/>
      <c r="C246" s="162"/>
      <c r="D246" s="158"/>
      <c r="F246" s="160"/>
      <c r="G246" s="161"/>
    </row>
    <row r="247" spans="1:7" x14ac:dyDescent="0.25">
      <c r="A247" s="156"/>
      <c r="B247" s="156"/>
      <c r="C247" s="162"/>
      <c r="D247" s="158"/>
      <c r="F247" s="160"/>
      <c r="G247" s="161"/>
    </row>
    <row r="248" spans="1:7" x14ac:dyDescent="0.25">
      <c r="A248" s="156"/>
      <c r="B248" s="156"/>
      <c r="C248" s="162"/>
      <c r="D248" s="158"/>
      <c r="F248" s="160"/>
      <c r="G248" s="161"/>
    </row>
    <row r="249" spans="1:7" x14ac:dyDescent="0.25">
      <c r="A249" s="156"/>
      <c r="B249" s="156"/>
      <c r="C249" s="162"/>
      <c r="D249" s="158"/>
      <c r="F249" s="160"/>
      <c r="G249" s="161"/>
    </row>
    <row r="250" spans="1:7" x14ac:dyDescent="0.25">
      <c r="A250" s="156"/>
      <c r="B250" s="156"/>
      <c r="C250" s="162"/>
      <c r="D250" s="158"/>
      <c r="F250" s="160"/>
      <c r="G250" s="161"/>
    </row>
    <row r="251" spans="1:7" x14ac:dyDescent="0.25">
      <c r="A251" s="156"/>
      <c r="B251" s="156"/>
      <c r="C251" s="162"/>
      <c r="D251" s="158"/>
      <c r="F251" s="160"/>
      <c r="G251" s="161"/>
    </row>
    <row r="252" spans="1:7" x14ac:dyDescent="0.25">
      <c r="A252" s="156"/>
      <c r="B252" s="156"/>
      <c r="C252" s="162"/>
      <c r="D252" s="158"/>
      <c r="F252" s="160"/>
      <c r="G252" s="161"/>
    </row>
    <row r="253" spans="1:7" x14ac:dyDescent="0.25">
      <c r="A253" s="156"/>
      <c r="B253" s="156"/>
      <c r="C253" s="162"/>
      <c r="D253" s="158"/>
      <c r="F253" s="160"/>
      <c r="G253" s="161"/>
    </row>
    <row r="254" spans="1:7" x14ac:dyDescent="0.25">
      <c r="A254" s="156"/>
      <c r="B254" s="156"/>
      <c r="C254" s="162"/>
      <c r="D254" s="158"/>
      <c r="F254" s="160"/>
      <c r="G254" s="161"/>
    </row>
    <row r="255" spans="1:7" x14ac:dyDescent="0.25">
      <c r="A255" s="156"/>
      <c r="B255" s="156"/>
      <c r="C255" s="162"/>
      <c r="D255" s="158"/>
      <c r="F255" s="160"/>
      <c r="G255" s="161"/>
    </row>
    <row r="256" spans="1:7" x14ac:dyDescent="0.25">
      <c r="A256" s="156"/>
      <c r="B256" s="156"/>
      <c r="C256" s="162"/>
      <c r="D256" s="158"/>
      <c r="F256" s="160"/>
      <c r="G256" s="161"/>
    </row>
    <row r="257" spans="1:7" x14ac:dyDescent="0.25">
      <c r="A257" s="156"/>
      <c r="B257" s="156"/>
      <c r="C257" s="162"/>
      <c r="D257" s="158"/>
      <c r="F257" s="160"/>
      <c r="G257" s="161"/>
    </row>
    <row r="258" spans="1:7" x14ac:dyDescent="0.25">
      <c r="A258" s="156"/>
      <c r="B258" s="156"/>
      <c r="C258" s="162"/>
      <c r="D258" s="158"/>
      <c r="F258" s="160"/>
      <c r="G258" s="161"/>
    </row>
    <row r="259" spans="1:7" x14ac:dyDescent="0.25">
      <c r="A259" s="156"/>
      <c r="B259" s="156"/>
      <c r="C259" s="162"/>
      <c r="D259" s="158"/>
      <c r="F259" s="160"/>
      <c r="G259" s="161"/>
    </row>
    <row r="260" spans="1:7" x14ac:dyDescent="0.25">
      <c r="A260" s="156"/>
      <c r="B260" s="156"/>
      <c r="C260" s="162"/>
      <c r="D260" s="158"/>
      <c r="F260" s="160"/>
      <c r="G260" s="161"/>
    </row>
    <row r="261" spans="1:7" x14ac:dyDescent="0.25">
      <c r="A261" s="156"/>
      <c r="B261" s="156"/>
      <c r="C261" s="162"/>
      <c r="D261" s="158"/>
      <c r="F261" s="160"/>
      <c r="G261" s="161"/>
    </row>
    <row r="262" spans="1:7" x14ac:dyDescent="0.25">
      <c r="A262" s="156"/>
      <c r="B262" s="156"/>
      <c r="C262" s="162"/>
      <c r="D262" s="158"/>
      <c r="F262" s="160"/>
      <c r="G262" s="161"/>
    </row>
    <row r="263" spans="1:7" x14ac:dyDescent="0.25">
      <c r="A263" s="156"/>
      <c r="B263" s="156"/>
      <c r="C263" s="162"/>
      <c r="D263" s="158"/>
      <c r="F263" s="160"/>
      <c r="G263" s="161"/>
    </row>
    <row r="264" spans="1:7" x14ac:dyDescent="0.25">
      <c r="A264" s="156"/>
      <c r="B264" s="156"/>
      <c r="C264" s="162"/>
      <c r="D264" s="158"/>
      <c r="F264" s="160"/>
      <c r="G264" s="161"/>
    </row>
    <row r="265" spans="1:7" x14ac:dyDescent="0.25">
      <c r="A265" s="156"/>
      <c r="B265" s="156"/>
      <c r="C265" s="162"/>
      <c r="D265" s="158"/>
      <c r="F265" s="160"/>
      <c r="G265" s="161"/>
    </row>
    <row r="266" spans="1:7" x14ac:dyDescent="0.25">
      <c r="A266" s="156"/>
      <c r="B266" s="156"/>
      <c r="C266" s="162"/>
      <c r="D266" s="158"/>
      <c r="F266" s="160"/>
      <c r="G266" s="161"/>
    </row>
    <row r="267" spans="1:7" x14ac:dyDescent="0.25">
      <c r="A267" s="156"/>
      <c r="B267" s="156"/>
      <c r="C267" s="162"/>
      <c r="D267" s="158"/>
      <c r="F267" s="160"/>
      <c r="G267" s="161"/>
    </row>
    <row r="268" spans="1:7" x14ac:dyDescent="0.25">
      <c r="A268" s="156"/>
      <c r="B268" s="156"/>
      <c r="C268" s="162"/>
      <c r="D268" s="158"/>
      <c r="F268" s="160"/>
      <c r="G268" s="161"/>
    </row>
    <row r="269" spans="1:7" x14ac:dyDescent="0.25">
      <c r="A269" s="156"/>
      <c r="B269" s="156"/>
      <c r="C269" s="162"/>
      <c r="D269" s="158"/>
      <c r="F269" s="160"/>
      <c r="G269" s="161"/>
    </row>
    <row r="270" spans="1:7" x14ac:dyDescent="0.25">
      <c r="A270" s="156"/>
      <c r="B270" s="156"/>
      <c r="C270" s="162"/>
      <c r="D270" s="158"/>
      <c r="F270" s="160"/>
      <c r="G270" s="161"/>
    </row>
    <row r="271" spans="1:7" x14ac:dyDescent="0.25">
      <c r="A271" s="156"/>
      <c r="B271" s="156"/>
      <c r="C271" s="162"/>
      <c r="D271" s="158"/>
      <c r="F271" s="160"/>
      <c r="G271" s="161"/>
    </row>
    <row r="272" spans="1:7" x14ac:dyDescent="0.25">
      <c r="A272" s="156"/>
      <c r="B272" s="156"/>
      <c r="C272" s="162"/>
      <c r="D272" s="158"/>
      <c r="F272" s="160"/>
      <c r="G272" s="161"/>
    </row>
    <row r="273" spans="1:7" x14ac:dyDescent="0.25">
      <c r="A273" s="156"/>
      <c r="B273" s="156"/>
      <c r="C273" s="162"/>
      <c r="D273" s="158"/>
      <c r="F273" s="160"/>
      <c r="G273" s="161"/>
    </row>
    <row r="274" spans="1:7" x14ac:dyDescent="0.25">
      <c r="A274" s="156"/>
      <c r="B274" s="156"/>
      <c r="C274" s="162"/>
      <c r="D274" s="158"/>
      <c r="F274" s="160"/>
      <c r="G274" s="161"/>
    </row>
    <row r="275" spans="1:7" x14ac:dyDescent="0.25">
      <c r="A275" s="156"/>
      <c r="B275" s="156"/>
      <c r="C275" s="162"/>
      <c r="D275" s="158"/>
      <c r="F275" s="160"/>
      <c r="G275" s="161"/>
    </row>
    <row r="276" spans="1:7" x14ac:dyDescent="0.25">
      <c r="A276" s="156"/>
      <c r="B276" s="156"/>
      <c r="C276" s="162"/>
      <c r="D276" s="158"/>
      <c r="F276" s="160"/>
      <c r="G276" s="161"/>
    </row>
    <row r="277" spans="1:7" x14ac:dyDescent="0.25">
      <c r="A277" s="156"/>
      <c r="B277" s="156"/>
      <c r="C277" s="162"/>
      <c r="D277" s="158"/>
      <c r="F277" s="160"/>
      <c r="G277" s="161"/>
    </row>
    <row r="278" spans="1:7" x14ac:dyDescent="0.25">
      <c r="A278" s="156"/>
      <c r="B278" s="156"/>
      <c r="C278" s="162"/>
      <c r="D278" s="158"/>
      <c r="F278" s="160"/>
      <c r="G278" s="161"/>
    </row>
    <row r="279" spans="1:7" x14ac:dyDescent="0.25">
      <c r="A279" s="156"/>
      <c r="B279" s="156"/>
      <c r="C279" s="162"/>
      <c r="D279" s="158"/>
      <c r="F279" s="160"/>
      <c r="G279" s="161"/>
    </row>
    <row r="280" spans="1:7" x14ac:dyDescent="0.25">
      <c r="A280" s="156"/>
      <c r="B280" s="156"/>
      <c r="C280" s="162"/>
      <c r="D280" s="158"/>
      <c r="F280" s="160"/>
      <c r="G280" s="161"/>
    </row>
    <row r="281" spans="1:7" x14ac:dyDescent="0.25">
      <c r="A281" s="156"/>
      <c r="B281" s="156"/>
      <c r="C281" s="162"/>
      <c r="D281" s="158"/>
      <c r="F281" s="160"/>
      <c r="G281" s="161"/>
    </row>
    <row r="282" spans="1:7" x14ac:dyDescent="0.25">
      <c r="A282" s="156"/>
      <c r="B282" s="156"/>
      <c r="C282" s="162"/>
      <c r="D282" s="158"/>
      <c r="F282" s="160"/>
      <c r="G282" s="161"/>
    </row>
    <row r="283" spans="1:7" x14ac:dyDescent="0.25">
      <c r="A283" s="156"/>
      <c r="B283" s="156"/>
      <c r="C283" s="162"/>
      <c r="D283" s="158"/>
      <c r="F283" s="160"/>
      <c r="G283" s="161"/>
    </row>
    <row r="284" spans="1:7" x14ac:dyDescent="0.25">
      <c r="A284" s="156"/>
      <c r="B284" s="156"/>
      <c r="C284" s="162"/>
      <c r="D284" s="158"/>
      <c r="F284" s="160"/>
      <c r="G284" s="161"/>
    </row>
    <row r="285" spans="1:7" x14ac:dyDescent="0.25">
      <c r="A285" s="156"/>
      <c r="B285" s="156"/>
      <c r="C285" s="162"/>
      <c r="D285" s="158"/>
      <c r="F285" s="160"/>
      <c r="G285" s="161"/>
    </row>
    <row r="286" spans="1:7" x14ac:dyDescent="0.25">
      <c r="A286" s="156"/>
      <c r="B286" s="156"/>
      <c r="C286" s="162"/>
      <c r="D286" s="158"/>
      <c r="F286" s="160"/>
      <c r="G286" s="161"/>
    </row>
    <row r="287" spans="1:7" x14ac:dyDescent="0.25">
      <c r="A287" s="156"/>
      <c r="B287" s="156"/>
      <c r="C287" s="162"/>
      <c r="D287" s="158"/>
      <c r="F287" s="160"/>
      <c r="G287" s="161"/>
    </row>
    <row r="288" spans="1:7" x14ac:dyDescent="0.25">
      <c r="A288" s="156"/>
      <c r="B288" s="156"/>
      <c r="C288" s="162"/>
      <c r="D288" s="158"/>
      <c r="F288" s="160"/>
      <c r="G288" s="161"/>
    </row>
    <row r="289" spans="1:7" x14ac:dyDescent="0.25">
      <c r="A289" s="156"/>
      <c r="B289" s="156"/>
      <c r="C289" s="162"/>
      <c r="D289" s="158"/>
      <c r="F289" s="160"/>
      <c r="G289" s="161"/>
    </row>
    <row r="290" spans="1:7" x14ac:dyDescent="0.25">
      <c r="A290" s="156"/>
      <c r="B290" s="156"/>
      <c r="C290" s="162"/>
      <c r="D290" s="158"/>
      <c r="F290" s="160"/>
      <c r="G290" s="161"/>
    </row>
    <row r="291" spans="1:7" x14ac:dyDescent="0.25">
      <c r="A291" s="156"/>
      <c r="B291" s="156"/>
      <c r="C291" s="162"/>
      <c r="D291" s="158"/>
      <c r="F291" s="160"/>
      <c r="G291" s="161"/>
    </row>
    <row r="292" spans="1:7" x14ac:dyDescent="0.25">
      <c r="A292" s="156"/>
      <c r="B292" s="156"/>
      <c r="C292" s="162"/>
      <c r="D292" s="158"/>
      <c r="F292" s="160"/>
      <c r="G292" s="161"/>
    </row>
    <row r="293" spans="1:7" x14ac:dyDescent="0.25">
      <c r="A293" s="156"/>
      <c r="B293" s="156"/>
      <c r="C293" s="162"/>
      <c r="D293" s="158"/>
      <c r="F293" s="160"/>
      <c r="G293" s="161"/>
    </row>
    <row r="294" spans="1:7" x14ac:dyDescent="0.25">
      <c r="A294" s="156"/>
      <c r="B294" s="156"/>
      <c r="C294" s="162"/>
      <c r="D294" s="158"/>
      <c r="F294" s="160"/>
      <c r="G294" s="161"/>
    </row>
    <row r="295" spans="1:7" x14ac:dyDescent="0.25">
      <c r="A295" s="156"/>
      <c r="B295" s="156"/>
      <c r="C295" s="162"/>
      <c r="D295" s="158"/>
      <c r="F295" s="160"/>
      <c r="G295" s="161"/>
    </row>
    <row r="296" spans="1:7" x14ac:dyDescent="0.25">
      <c r="A296" s="156"/>
      <c r="B296" s="156"/>
      <c r="C296" s="162"/>
      <c r="D296" s="158"/>
      <c r="F296" s="160"/>
      <c r="G296" s="161"/>
    </row>
    <row r="297" spans="1:7" x14ac:dyDescent="0.25">
      <c r="A297" s="156"/>
      <c r="B297" s="156"/>
      <c r="C297" s="162"/>
      <c r="D297" s="158"/>
      <c r="F297" s="160"/>
      <c r="G297" s="161"/>
    </row>
    <row r="298" spans="1:7" x14ac:dyDescent="0.25">
      <c r="A298" s="156"/>
      <c r="B298" s="156"/>
      <c r="C298" s="162"/>
      <c r="D298" s="158"/>
      <c r="F298" s="160"/>
      <c r="G298" s="161"/>
    </row>
    <row r="299" spans="1:7" x14ac:dyDescent="0.25">
      <c r="A299" s="156"/>
      <c r="B299" s="156"/>
      <c r="C299" s="162"/>
      <c r="D299" s="158"/>
      <c r="F299" s="160"/>
      <c r="G299" s="161"/>
    </row>
    <row r="300" spans="1:7" x14ac:dyDescent="0.25">
      <c r="A300" s="156"/>
      <c r="B300" s="156"/>
      <c r="C300" s="162"/>
      <c r="D300" s="158"/>
      <c r="F300" s="160"/>
      <c r="G300" s="161"/>
    </row>
    <row r="301" spans="1:7" x14ac:dyDescent="0.25">
      <c r="A301" s="156"/>
      <c r="B301" s="156"/>
      <c r="C301" s="162"/>
      <c r="D301" s="158"/>
      <c r="F301" s="160"/>
      <c r="G301" s="161"/>
    </row>
    <row r="302" spans="1:7" x14ac:dyDescent="0.25">
      <c r="A302" s="156"/>
      <c r="B302" s="156"/>
      <c r="C302" s="162"/>
      <c r="D302" s="158"/>
      <c r="F302" s="160"/>
      <c r="G302" s="161"/>
    </row>
    <row r="303" spans="1:7" x14ac:dyDescent="0.25">
      <c r="A303" s="156"/>
      <c r="B303" s="156"/>
      <c r="C303" s="162"/>
      <c r="D303" s="158"/>
      <c r="F303" s="160"/>
      <c r="G303" s="161"/>
    </row>
    <row r="304" spans="1:7" x14ac:dyDescent="0.25">
      <c r="A304" s="156"/>
      <c r="B304" s="156"/>
      <c r="C304" s="162"/>
      <c r="D304" s="158"/>
      <c r="F304" s="160"/>
      <c r="G304" s="161"/>
    </row>
    <row r="305" spans="1:7" x14ac:dyDescent="0.25">
      <c r="A305" s="156"/>
      <c r="B305" s="156"/>
      <c r="C305" s="162"/>
      <c r="D305" s="158"/>
      <c r="F305" s="160"/>
      <c r="G305" s="161"/>
    </row>
    <row r="306" spans="1:7" x14ac:dyDescent="0.25">
      <c r="A306" s="156"/>
      <c r="B306" s="156"/>
      <c r="C306" s="162"/>
      <c r="D306" s="158"/>
      <c r="F306" s="160"/>
      <c r="G306" s="161"/>
    </row>
    <row r="307" spans="1:7" x14ac:dyDescent="0.25">
      <c r="A307" s="156"/>
      <c r="B307" s="156"/>
      <c r="C307" s="162"/>
      <c r="D307" s="158"/>
      <c r="F307" s="160"/>
      <c r="G307" s="161"/>
    </row>
    <row r="308" spans="1:7" x14ac:dyDescent="0.25">
      <c r="A308" s="156"/>
      <c r="B308" s="156"/>
      <c r="C308" s="162"/>
      <c r="D308" s="158"/>
      <c r="F308" s="160"/>
      <c r="G308" s="161"/>
    </row>
    <row r="309" spans="1:7" x14ac:dyDescent="0.25">
      <c r="A309" s="156"/>
      <c r="B309" s="156"/>
      <c r="C309" s="162"/>
      <c r="D309" s="158"/>
      <c r="F309" s="160"/>
      <c r="G309" s="161"/>
    </row>
    <row r="310" spans="1:7" x14ac:dyDescent="0.25">
      <c r="A310" s="156"/>
      <c r="B310" s="156"/>
      <c r="C310" s="162"/>
      <c r="D310" s="158"/>
      <c r="F310" s="160"/>
      <c r="G310" s="161"/>
    </row>
    <row r="311" spans="1:7" x14ac:dyDescent="0.25">
      <c r="A311" s="156"/>
      <c r="B311" s="156"/>
      <c r="C311" s="162"/>
      <c r="D311" s="158"/>
      <c r="F311" s="160"/>
      <c r="G311" s="161"/>
    </row>
    <row r="312" spans="1:7" x14ac:dyDescent="0.25">
      <c r="A312" s="156"/>
      <c r="B312" s="156"/>
      <c r="C312" s="162"/>
      <c r="D312" s="158"/>
      <c r="F312" s="160"/>
      <c r="G312" s="161"/>
    </row>
    <row r="313" spans="1:7" x14ac:dyDescent="0.25">
      <c r="A313" s="156"/>
      <c r="B313" s="156"/>
      <c r="C313" s="162"/>
      <c r="D313" s="158"/>
      <c r="F313" s="89"/>
      <c r="G313" s="166"/>
    </row>
  </sheetData>
  <mergeCells count="76">
    <mergeCell ref="F156:F157"/>
    <mergeCell ref="G156:G157"/>
    <mergeCell ref="A153:A155"/>
    <mergeCell ref="B153:B155"/>
    <mergeCell ref="A156:A160"/>
    <mergeCell ref="B156:B160"/>
    <mergeCell ref="C156:C157"/>
    <mergeCell ref="E156:E157"/>
    <mergeCell ref="B140:B143"/>
    <mergeCell ref="A143:A144"/>
    <mergeCell ref="A147:A148"/>
    <mergeCell ref="B147:B148"/>
    <mergeCell ref="A151:A152"/>
    <mergeCell ref="B151:B152"/>
    <mergeCell ref="B118:B122"/>
    <mergeCell ref="A121:A124"/>
    <mergeCell ref="B123:B126"/>
    <mergeCell ref="A125:A128"/>
    <mergeCell ref="B127:B130"/>
    <mergeCell ref="A129:A133"/>
    <mergeCell ref="B131:B135"/>
    <mergeCell ref="A134:A137"/>
    <mergeCell ref="B136:B139"/>
    <mergeCell ref="A138:A142"/>
    <mergeCell ref="A97:A101"/>
    <mergeCell ref="B97:B100"/>
    <mergeCell ref="B101:B104"/>
    <mergeCell ref="A102:A106"/>
    <mergeCell ref="B105:B109"/>
    <mergeCell ref="A107:A111"/>
    <mergeCell ref="B110:B113"/>
    <mergeCell ref="A112:A115"/>
    <mergeCell ref="B114:B117"/>
    <mergeCell ref="A116:A120"/>
    <mergeCell ref="A79:A83"/>
    <mergeCell ref="B79:B83"/>
    <mergeCell ref="A84:A87"/>
    <mergeCell ref="B84:B87"/>
    <mergeCell ref="A88:A92"/>
    <mergeCell ref="B88:B91"/>
    <mergeCell ref="B92:B96"/>
    <mergeCell ref="A93:A96"/>
    <mergeCell ref="A60:A63"/>
    <mergeCell ref="B62:B65"/>
    <mergeCell ref="A64:A68"/>
    <mergeCell ref="B66:B70"/>
    <mergeCell ref="A69:A73"/>
    <mergeCell ref="B71:B74"/>
    <mergeCell ref="A74:A78"/>
    <mergeCell ref="B75:B78"/>
    <mergeCell ref="B35:B39"/>
    <mergeCell ref="A37:A39"/>
    <mergeCell ref="A40:A42"/>
    <mergeCell ref="B40:B42"/>
    <mergeCell ref="A43:A51"/>
    <mergeCell ref="B43:B52"/>
    <mergeCell ref="A52:A55"/>
    <mergeCell ref="B53:B57"/>
    <mergeCell ref="A56:A59"/>
    <mergeCell ref="B58:B61"/>
    <mergeCell ref="A3:A9"/>
    <mergeCell ref="B3:B5"/>
    <mergeCell ref="B6:B12"/>
    <mergeCell ref="B13:B15"/>
    <mergeCell ref="B16:B23"/>
    <mergeCell ref="A24:A25"/>
    <mergeCell ref="B24:B30"/>
    <mergeCell ref="A26:A31"/>
    <mergeCell ref="B31:B34"/>
    <mergeCell ref="A32:A36"/>
    <mergeCell ref="A1:A2"/>
    <mergeCell ref="B1:B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Negodin, Evgueni</dc:creator>
  <cp:lastModifiedBy>Negodin, Evgueni</cp:lastModifiedBy>
  <dcterms:created xsi:type="dcterms:W3CDTF">2012-11-06T10:35:20Z</dcterms:created>
  <dcterms:modified xsi:type="dcterms:W3CDTF">2012-11-06T10:37:34Z</dcterms:modified>
</cp:coreProperties>
</file>